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WET -23-03-23\"/>
    </mc:Choice>
  </mc:AlternateContent>
  <bookViews>
    <workbookView xWindow="0" yWindow="0" windowWidth="28800" windowHeight="11160" activeTab="1"/>
  </bookViews>
  <sheets>
    <sheet name="Mortgage Calculator" sheetId="1" r:id="rId1"/>
    <sheet name="Amortization Table" sheetId="2" r:id="rId2"/>
  </sheets>
  <definedNames>
    <definedName name="ColumnTitle2">Amortization[[#Headers],['#]]</definedName>
    <definedName name="DurationOfLoan">'Mortgage Calculator'!$C$6</definedName>
    <definedName name="HeaderRow">ROW('Amortization Table'!$B$3:$J$3)</definedName>
    <definedName name="interest">'Amortization Table'!$E$4:$E$363</definedName>
    <definedName name="InterestRate">'Mortgage Calculator'!$C$5</definedName>
    <definedName name="LastRow">COUNTIF('Amortization Table'!$C$4:$C$363,"&gt;1")+HeaderRow</definedName>
    <definedName name="LoanAmount">'Mortgage Calculator'!$C$7</definedName>
    <definedName name="LoanIsGood">('Mortgage Calculator'!$C$5*'Mortgage Calculator'!$C$6*'Mortgage Calculator'!$C$7)&gt;0</definedName>
    <definedName name="LoanStart">'Mortgage Calculator'!$C$8</definedName>
    <definedName name="MonthlyLoanPayment">'Mortgage Calculator'!$E$4</definedName>
    <definedName name="NoPaymentsRemaining">'Amortization Table'!$J$4:$J$363</definedName>
    <definedName name="PaymentDurationIncreaseDecrease">INT(NPER(InterestRate/12,-MonthlyLoanPayment*VLOOKUP(PaymentPercentage,PaymentScenarios,2,FALSE),LoanAmount))</definedName>
    <definedName name="PercentageIncreaseDecrease">1-PaymentDurationIncreaseDecrease/DurationOfLoan</definedName>
    <definedName name="_xlnm.Print_Titles" localSheetId="1">'Amortization Table'!$3:$3</definedName>
    <definedName name="PropertyTaxAmount">'Mortgage Calculator'!$E$8</definedName>
    <definedName name="TitleRegion1..C8">'Mortgage Calculator'!$B$3</definedName>
    <definedName name="TitleRegion2..E8">'Mortgage Calculator'!$D$3</definedName>
    <definedName name="total_interest_paid">'Mortgage Calculator'!$E$7</definedName>
    <definedName name="total_loan_payment">'Amortization Table'!$E$4:$F$363</definedName>
    <definedName name="total_payments">'Amortization Table'!$H$4:$H$363</definedName>
    <definedName name="ValueOfHome">'Mortgage Calculator'!$C$4</definedName>
    <definedName name="ValuesEntered">IF(LoanAmount*(LEN(InterestRate)&gt;0)*DurationOfLoan*LoanStart*(LEN(PropertyTaxAmount)&gt;0)&gt;0,1,0)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  <c r="D4" i="2" l="1"/>
  <c r="C8" i="1" l="1"/>
  <c r="D2" i="1" l="1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C4" i="2" s="1"/>
  <c r="F4" i="2" l="1"/>
  <c r="I4" i="2" s="1"/>
  <c r="G4" i="2"/>
  <c r="E4" i="2"/>
  <c r="H4" i="2" l="1"/>
  <c r="C5" i="2"/>
  <c r="G5" i="2" l="1"/>
  <c r="D5" i="2"/>
  <c r="F5" i="2" s="1"/>
  <c r="I5" i="2" s="1"/>
  <c r="C6" i="2" l="1"/>
  <c r="D6" i="2" l="1"/>
  <c r="G6" i="2"/>
  <c r="F6" i="2" l="1"/>
  <c r="I6" i="2" s="1"/>
  <c r="C7" i="2" l="1"/>
  <c r="G7" i="2" l="1"/>
  <c r="D7" i="2"/>
  <c r="F7" i="2" l="1"/>
  <c r="I7" i="2" s="1"/>
  <c r="C8" i="2" s="1"/>
  <c r="D8" i="2" l="1"/>
  <c r="F8" i="2" s="1"/>
  <c r="I8" i="2" s="1"/>
  <c r="G8" i="2"/>
  <c r="C9" i="2" l="1"/>
  <c r="D9" i="2" l="1"/>
  <c r="G9" i="2"/>
  <c r="F9" i="2" l="1"/>
  <c r="I9" i="2" s="1"/>
  <c r="C10" i="2" l="1"/>
  <c r="D10" i="2" l="1"/>
  <c r="F10" i="2"/>
  <c r="I10" i="2" s="1"/>
  <c r="G10" i="2"/>
  <c r="C11" i="2" l="1"/>
  <c r="D11" i="2" l="1"/>
  <c r="G11" i="2"/>
  <c r="F11" i="2"/>
  <c r="I11" i="2" l="1"/>
  <c r="C12" i="2" l="1"/>
  <c r="D12" i="2" l="1"/>
  <c r="G12" i="2"/>
  <c r="F12" i="2" l="1"/>
  <c r="I12" i="2" s="1"/>
  <c r="C13" i="2" l="1"/>
  <c r="D13" i="2" l="1"/>
  <c r="F13" i="2" s="1"/>
  <c r="I13" i="2" s="1"/>
  <c r="C14" i="2" s="1"/>
  <c r="D14" i="2" s="1"/>
  <c r="G13" i="2"/>
  <c r="G14" i="2" l="1"/>
  <c r="F14" i="2"/>
  <c r="I14" i="2" s="1"/>
  <c r="C15" i="2" l="1"/>
  <c r="D15" i="2" l="1"/>
  <c r="F15" i="2" s="1"/>
  <c r="I15" i="2" s="1"/>
  <c r="G15" i="2"/>
  <c r="C16" i="2" l="1"/>
  <c r="G16" i="2" l="1"/>
  <c r="D16" i="2"/>
  <c r="F16" i="2" l="1"/>
  <c r="I16" i="2" s="1"/>
  <c r="C17" i="2" l="1"/>
  <c r="G17" i="2" l="1"/>
  <c r="D17" i="2"/>
  <c r="F17" i="2" l="1"/>
  <c r="I17" i="2" s="1"/>
  <c r="C18" i="2" l="1"/>
  <c r="G18" i="2" l="1"/>
  <c r="D18" i="2"/>
  <c r="F18" i="2" l="1"/>
  <c r="I18" i="2" s="1"/>
  <c r="C19" i="2" l="1"/>
  <c r="D19" i="2" l="1"/>
  <c r="F19" i="2" s="1"/>
  <c r="I19" i="2" s="1"/>
  <c r="G19" i="2"/>
  <c r="C20" i="2" l="1"/>
  <c r="G20" i="2" l="1"/>
  <c r="D20" i="2"/>
  <c r="F20" i="2" s="1"/>
  <c r="I20" i="2" s="1"/>
  <c r="C21" i="2" s="1"/>
  <c r="G21" i="2" l="1"/>
  <c r="D21" i="2"/>
  <c r="F21" i="2" l="1"/>
  <c r="I21" i="2" s="1"/>
  <c r="C22" i="2" l="1"/>
  <c r="D22" i="2" l="1"/>
  <c r="F22" i="2"/>
  <c r="I22" i="2" s="1"/>
  <c r="G22" i="2"/>
  <c r="C23" i="2" l="1"/>
  <c r="D23" i="2" l="1"/>
  <c r="G23" i="2"/>
  <c r="F23" i="2" l="1"/>
  <c r="I23" i="2" s="1"/>
  <c r="C24" i="2" l="1"/>
  <c r="D24" i="2" l="1"/>
  <c r="F24" i="2" s="1"/>
  <c r="I24" i="2" s="1"/>
  <c r="G24" i="2"/>
  <c r="C25" i="2" l="1"/>
  <c r="D25" i="2" l="1"/>
  <c r="F25" i="2" s="1"/>
  <c r="G25" i="2"/>
  <c r="I25" i="2" l="1"/>
  <c r="C26" i="2" l="1"/>
  <c r="D26" i="2" l="1"/>
  <c r="F26" i="2" s="1"/>
  <c r="G26" i="2"/>
  <c r="I26" i="2" l="1"/>
  <c r="C27" i="2" l="1"/>
  <c r="D27" i="2" l="1"/>
  <c r="F27" i="2"/>
  <c r="G27" i="2"/>
  <c r="I27" i="2" l="1"/>
  <c r="C28" i="2" l="1"/>
  <c r="D28" i="2" l="1"/>
  <c r="G28" i="2"/>
  <c r="F28" i="2" l="1"/>
  <c r="I28" i="2" s="1"/>
  <c r="C29" i="2" l="1"/>
  <c r="D29" i="2" l="1"/>
  <c r="F29" i="2" s="1"/>
  <c r="G29" i="2"/>
  <c r="I29" i="2" l="1"/>
  <c r="C30" i="2" l="1"/>
  <c r="D30" i="2" l="1"/>
  <c r="G30" i="2"/>
  <c r="F30" i="2" l="1"/>
  <c r="I30" i="2" s="1"/>
  <c r="C31" i="2" l="1"/>
  <c r="G31" i="2" l="1"/>
  <c r="D31" i="2"/>
  <c r="F31" i="2" l="1"/>
  <c r="I31" i="2" s="1"/>
  <c r="C32" i="2" l="1"/>
  <c r="D32" i="2" l="1"/>
  <c r="G32" i="2"/>
  <c r="F32" i="2" l="1"/>
  <c r="I32" i="2" s="1"/>
  <c r="C33" i="2" l="1"/>
  <c r="D33" i="2" l="1"/>
  <c r="F33" i="2" s="1"/>
  <c r="I33" i="2" s="1"/>
  <c r="G33" i="2"/>
  <c r="C34" i="2" l="1"/>
  <c r="D34" i="2" l="1"/>
  <c r="F34" i="2" s="1"/>
  <c r="G34" i="2"/>
  <c r="I34" i="2" l="1"/>
  <c r="C35" i="2" l="1"/>
  <c r="D35" i="2" l="1"/>
  <c r="G35" i="2"/>
  <c r="F35" i="2" l="1"/>
  <c r="I35" i="2" s="1"/>
  <c r="C36" i="2" l="1"/>
  <c r="D36" i="2" l="1"/>
  <c r="F36" i="2" s="1"/>
  <c r="G36" i="2"/>
  <c r="I36" i="2" l="1"/>
  <c r="C37" i="2" l="1"/>
  <c r="D37" i="2" l="1"/>
  <c r="G37" i="2"/>
  <c r="F37" i="2" l="1"/>
  <c r="I37" i="2" s="1"/>
  <c r="C38" i="2" l="1"/>
  <c r="D38" i="2" l="1"/>
  <c r="G38" i="2"/>
  <c r="F38" i="2" l="1"/>
  <c r="I38" i="2" s="1"/>
  <c r="C39" i="2" l="1"/>
  <c r="G39" i="2" l="1"/>
  <c r="D39" i="2"/>
  <c r="F39" i="2" s="1"/>
  <c r="I39" i="2" s="1"/>
  <c r="C40" i="2" l="1"/>
  <c r="D40" i="2" l="1"/>
  <c r="F40" i="2"/>
  <c r="I40" i="2" s="1"/>
  <c r="G40" i="2"/>
  <c r="C41" i="2" l="1"/>
  <c r="D41" i="2" l="1"/>
  <c r="G41" i="2"/>
  <c r="F41" i="2" l="1"/>
  <c r="I41" i="2" s="1"/>
  <c r="C42" i="2" l="1"/>
  <c r="D42" i="2" l="1"/>
  <c r="F42" i="2" s="1"/>
  <c r="G42" i="2"/>
  <c r="I42" i="2" l="1"/>
  <c r="C43" i="2" l="1"/>
  <c r="D43" i="2" l="1"/>
  <c r="G43" i="2"/>
  <c r="F43" i="2" l="1"/>
  <c r="I43" i="2" s="1"/>
  <c r="C44" i="2" l="1"/>
  <c r="D44" i="2" l="1"/>
  <c r="F44" i="2" s="1"/>
  <c r="G44" i="2"/>
  <c r="I44" i="2" l="1"/>
  <c r="C45" i="2" l="1"/>
  <c r="D45" i="2" l="1"/>
  <c r="G45" i="2"/>
  <c r="F45" i="2" l="1"/>
  <c r="I45" i="2" s="1"/>
  <c r="C46" i="2" l="1"/>
  <c r="D46" i="2" l="1"/>
  <c r="G46" i="2"/>
  <c r="F46" i="2" l="1"/>
  <c r="I46" i="2" s="1"/>
  <c r="C47" i="2" l="1"/>
  <c r="D47" i="2" l="1"/>
  <c r="G47" i="2"/>
  <c r="F47" i="2" l="1"/>
  <c r="I47" i="2" s="1"/>
  <c r="C48" i="2" l="1"/>
  <c r="G48" i="2" l="1"/>
  <c r="D48" i="2"/>
  <c r="F48" i="2" l="1"/>
  <c r="I48" i="2" s="1"/>
  <c r="C49" i="2" l="1"/>
  <c r="D49" i="2" l="1"/>
  <c r="F49" i="2" s="1"/>
  <c r="I49" i="2" s="1"/>
  <c r="G49" i="2"/>
  <c r="C50" i="2" l="1"/>
  <c r="G50" i="2" s="1"/>
  <c r="D50" i="2" l="1"/>
  <c r="F50" i="2" s="1"/>
  <c r="I50" i="2" s="1"/>
  <c r="C51" i="2" l="1"/>
  <c r="D51" i="2" l="1"/>
  <c r="G51" i="2"/>
  <c r="F51" i="2" l="1"/>
  <c r="I51" i="2" s="1"/>
  <c r="C52" i="2" l="1"/>
  <c r="D52" i="2" l="1"/>
  <c r="F52" i="2" s="1"/>
  <c r="I52" i="2" s="1"/>
  <c r="G52" i="2"/>
  <c r="C53" i="2" l="1"/>
  <c r="D53" i="2" l="1"/>
  <c r="G53" i="2"/>
  <c r="F53" i="2" l="1"/>
  <c r="I53" i="2" s="1"/>
  <c r="C54" i="2" l="1"/>
  <c r="D54" i="2" l="1"/>
  <c r="F54" i="2"/>
  <c r="I54" i="2" s="1"/>
  <c r="G54" i="2"/>
  <c r="C55" i="2" l="1"/>
  <c r="D55" i="2" l="1"/>
  <c r="F55" i="2" s="1"/>
  <c r="I55" i="2" s="1"/>
  <c r="G55" i="2"/>
  <c r="C56" i="2" l="1"/>
  <c r="D56" i="2" l="1"/>
  <c r="F56" i="2" s="1"/>
  <c r="G56" i="2"/>
  <c r="I56" i="2" l="1"/>
  <c r="C57" i="2" l="1"/>
  <c r="D57" i="2" l="1"/>
  <c r="G57" i="2"/>
  <c r="F57" i="2" l="1"/>
  <c r="I57" i="2" s="1"/>
  <c r="C58" i="2" l="1"/>
  <c r="D58" i="2" l="1"/>
  <c r="G58" i="2"/>
  <c r="F58" i="2" l="1"/>
  <c r="I58" i="2" s="1"/>
  <c r="C59" i="2" l="1"/>
  <c r="D59" i="2" l="1"/>
  <c r="G59" i="2"/>
  <c r="F59" i="2" l="1"/>
  <c r="I59" i="2" s="1"/>
  <c r="C60" i="2" l="1"/>
  <c r="G60" i="2" l="1"/>
  <c r="D60" i="2"/>
  <c r="F60" i="2" s="1"/>
  <c r="I60" i="2" s="1"/>
  <c r="C61" i="2" l="1"/>
  <c r="D61" i="2" l="1"/>
  <c r="F61" i="2"/>
  <c r="I61" i="2" s="1"/>
  <c r="G61" i="2"/>
  <c r="C62" i="2" l="1"/>
  <c r="D62" i="2" l="1"/>
  <c r="F62" i="2" s="1"/>
  <c r="G62" i="2"/>
  <c r="I62" i="2" l="1"/>
  <c r="C63" i="2" l="1"/>
  <c r="D63" i="2" l="1"/>
  <c r="F63" i="2" s="1"/>
  <c r="G63" i="2"/>
  <c r="I63" i="2" l="1"/>
  <c r="C64" i="2" l="1"/>
  <c r="D64" i="2" l="1"/>
  <c r="G64" i="2"/>
  <c r="F64" i="2"/>
  <c r="I64" i="2" l="1"/>
  <c r="C65" i="2" l="1"/>
  <c r="D65" i="2" l="1"/>
  <c r="G65" i="2"/>
  <c r="F65" i="2" l="1"/>
  <c r="I65" i="2" s="1"/>
  <c r="C66" i="2" l="1"/>
  <c r="D66" i="2" l="1"/>
  <c r="G66" i="2"/>
  <c r="F66" i="2" l="1"/>
  <c r="I66" i="2" s="1"/>
  <c r="C67" i="2" l="1"/>
  <c r="D67" i="2" l="1"/>
  <c r="F67" i="2" s="1"/>
  <c r="I67" i="2" s="1"/>
  <c r="G67" i="2"/>
  <c r="C68" i="2" l="1"/>
  <c r="D68" i="2" l="1"/>
  <c r="F68" i="2" s="1"/>
  <c r="I68" i="2" s="1"/>
  <c r="G68" i="2"/>
  <c r="C69" i="2" l="1"/>
  <c r="D69" i="2" l="1"/>
  <c r="G69" i="2"/>
  <c r="F69" i="2"/>
  <c r="I69" i="2" s="1"/>
  <c r="C70" i="2" l="1"/>
  <c r="D70" i="2" l="1"/>
  <c r="F70" i="2" s="1"/>
  <c r="I70" i="2" s="1"/>
  <c r="G70" i="2"/>
  <c r="C71" i="2" l="1"/>
  <c r="G71" i="2" s="1"/>
  <c r="D71" i="2" l="1"/>
  <c r="F71" i="2" s="1"/>
  <c r="I71" i="2" s="1"/>
  <c r="C72" i="2" l="1"/>
  <c r="G72" i="2" s="1"/>
  <c r="D72" i="2" l="1"/>
  <c r="F72" i="2" s="1"/>
  <c r="I72" i="2" s="1"/>
  <c r="C73" i="2" l="1"/>
  <c r="D73" i="2" l="1"/>
  <c r="F73" i="2" s="1"/>
  <c r="I73" i="2" s="1"/>
  <c r="G73" i="2"/>
  <c r="C74" i="2" l="1"/>
  <c r="D74" i="2" l="1"/>
  <c r="F74" i="2" s="1"/>
  <c r="I74" i="2" s="1"/>
  <c r="G74" i="2"/>
  <c r="C75" i="2" l="1"/>
  <c r="D75" i="2" l="1"/>
  <c r="G75" i="2"/>
  <c r="F75" i="2" l="1"/>
  <c r="I75" i="2" s="1"/>
  <c r="C76" i="2" l="1"/>
  <c r="G76" i="2" l="1"/>
  <c r="D76" i="2"/>
  <c r="F76" i="2" s="1"/>
  <c r="I76" i="2" s="1"/>
  <c r="C77" i="2" l="1"/>
  <c r="D77" i="2" l="1"/>
  <c r="F77" i="2"/>
  <c r="I77" i="2" s="1"/>
  <c r="G77" i="2"/>
  <c r="C78" i="2" l="1"/>
  <c r="D78" i="2" l="1"/>
  <c r="G78" i="2"/>
  <c r="F78" i="2" l="1"/>
  <c r="I78" i="2" s="1"/>
  <c r="C79" i="2" l="1"/>
  <c r="D79" i="2" l="1"/>
  <c r="F79" i="2"/>
  <c r="G79" i="2"/>
  <c r="I79" i="2" l="1"/>
  <c r="C80" i="2"/>
  <c r="D80" i="2" l="1"/>
  <c r="G80" i="2"/>
  <c r="F80" i="2" l="1"/>
  <c r="I80" i="2" s="1"/>
  <c r="C81" i="2" l="1"/>
  <c r="D81" i="2" l="1"/>
  <c r="F81" i="2" s="1"/>
  <c r="I81" i="2" s="1"/>
  <c r="G81" i="2"/>
  <c r="C82" i="2" l="1"/>
  <c r="G82" i="2" l="1"/>
  <c r="D82" i="2"/>
  <c r="F82" i="2" l="1"/>
  <c r="I82" i="2" s="1"/>
  <c r="C83" i="2" l="1"/>
  <c r="D83" i="2" l="1"/>
  <c r="F83" i="2" s="1"/>
  <c r="I83" i="2" s="1"/>
  <c r="G83" i="2"/>
  <c r="C84" i="2" l="1"/>
  <c r="G84" i="2" l="1"/>
  <c r="D84" i="2"/>
  <c r="F84" i="2" l="1"/>
  <c r="I84" i="2" s="1"/>
  <c r="C85" i="2" l="1"/>
  <c r="G85" i="2" l="1"/>
  <c r="D85" i="2"/>
  <c r="F85" i="2" s="1"/>
  <c r="I85" i="2" l="1"/>
  <c r="C86" i="2" l="1"/>
  <c r="D86" i="2" l="1"/>
  <c r="F86" i="2" s="1"/>
  <c r="I86" i="2" s="1"/>
  <c r="G86" i="2"/>
  <c r="C87" i="2" l="1"/>
  <c r="D87" i="2" l="1"/>
  <c r="G87" i="2"/>
  <c r="F87" i="2" l="1"/>
  <c r="I87" i="2" s="1"/>
  <c r="C88" i="2" l="1"/>
  <c r="G88" i="2" l="1"/>
  <c r="D88" i="2"/>
  <c r="F88" i="2" l="1"/>
  <c r="I88" i="2" s="1"/>
  <c r="C89" i="2" l="1"/>
  <c r="D89" i="2" l="1"/>
  <c r="F89" i="2" s="1"/>
  <c r="G89" i="2"/>
  <c r="I89" i="2" l="1"/>
  <c r="C90" i="2" l="1"/>
  <c r="D90" i="2" l="1"/>
  <c r="F90" i="2" s="1"/>
  <c r="I90" i="2" s="1"/>
  <c r="G90" i="2"/>
  <c r="C91" i="2" l="1"/>
  <c r="G91" i="2" l="1"/>
  <c r="D91" i="2"/>
  <c r="F91" i="2" l="1"/>
  <c r="I91" i="2" s="1"/>
  <c r="C92" i="2" l="1"/>
  <c r="D92" i="2" l="1"/>
  <c r="F92" i="2" s="1"/>
  <c r="I92" i="2" s="1"/>
  <c r="G92" i="2"/>
  <c r="C93" i="2" l="1"/>
  <c r="D93" i="2" l="1"/>
  <c r="F93" i="2" s="1"/>
  <c r="I93" i="2" s="1"/>
  <c r="G93" i="2"/>
  <c r="C94" i="2" l="1"/>
  <c r="D94" i="2" l="1"/>
  <c r="F94" i="2"/>
  <c r="I94" i="2" s="1"/>
  <c r="G94" i="2"/>
  <c r="C95" i="2" l="1"/>
  <c r="D95" i="2" l="1"/>
  <c r="F95" i="2"/>
  <c r="I95" i="2" s="1"/>
  <c r="G95" i="2"/>
  <c r="C96" i="2" l="1"/>
  <c r="D96" i="2" l="1"/>
  <c r="F96" i="2" s="1"/>
  <c r="I96" i="2" s="1"/>
  <c r="G96" i="2"/>
  <c r="C97" i="2" l="1"/>
  <c r="G97" i="2" l="1"/>
  <c r="D97" i="2"/>
  <c r="F97" i="2" l="1"/>
  <c r="I97" i="2" s="1"/>
  <c r="C98" i="2" l="1"/>
  <c r="G98" i="2" l="1"/>
  <c r="D98" i="2"/>
  <c r="F98" i="2" l="1"/>
  <c r="I98" i="2" s="1"/>
  <c r="C99" i="2" l="1"/>
  <c r="D99" i="2" l="1"/>
  <c r="F99" i="2" s="1"/>
  <c r="I99" i="2" s="1"/>
  <c r="G99" i="2"/>
  <c r="C100" i="2" l="1"/>
  <c r="G100" i="2" l="1"/>
  <c r="D100" i="2"/>
  <c r="F100" i="2" l="1"/>
  <c r="I100" i="2" s="1"/>
  <c r="C101" i="2" l="1"/>
  <c r="G101" i="2" l="1"/>
  <c r="D101" i="2"/>
  <c r="F101" i="2" s="1"/>
  <c r="I101" i="2" s="1"/>
  <c r="C102" i="2" l="1"/>
  <c r="D102" i="2" l="1"/>
  <c r="F102" i="2" s="1"/>
  <c r="I102" i="2" s="1"/>
  <c r="G102" i="2"/>
  <c r="C103" i="2" l="1"/>
  <c r="D103" i="2" l="1"/>
  <c r="F103" i="2" s="1"/>
  <c r="I103" i="2" s="1"/>
  <c r="G103" i="2"/>
  <c r="C104" i="2" l="1"/>
  <c r="G104" i="2" l="1"/>
  <c r="D104" i="2"/>
  <c r="F104" i="2" l="1"/>
  <c r="I104" i="2" s="1"/>
  <c r="C105" i="2" l="1"/>
  <c r="G105" i="2" l="1"/>
  <c r="D105" i="2"/>
  <c r="F105" i="2" s="1"/>
  <c r="I105" i="2" s="1"/>
  <c r="C106" i="2" l="1"/>
  <c r="D106" i="2" l="1"/>
  <c r="F106" i="2" s="1"/>
  <c r="I106" i="2" s="1"/>
  <c r="G106" i="2"/>
  <c r="C107" i="2" l="1"/>
  <c r="D107" i="2" l="1"/>
  <c r="F107" i="2" s="1"/>
  <c r="I107" i="2" s="1"/>
  <c r="C108" i="2" s="1"/>
  <c r="G107" i="2"/>
  <c r="D108" i="2" l="1"/>
  <c r="G108" i="2"/>
  <c r="F108" i="2" l="1"/>
  <c r="I108" i="2" s="1"/>
  <c r="C109" i="2" l="1"/>
  <c r="D109" i="2" l="1"/>
  <c r="G109" i="2"/>
  <c r="F109" i="2"/>
  <c r="I109" i="2" s="1"/>
  <c r="C110" i="2" l="1"/>
  <c r="G110" i="2" l="1"/>
  <c r="D110" i="2"/>
  <c r="F110" i="2" s="1"/>
  <c r="I110" i="2" s="1"/>
  <c r="C111" i="2" l="1"/>
  <c r="D111" i="2" l="1"/>
  <c r="G111" i="2"/>
  <c r="F111" i="2"/>
  <c r="I111" i="2" s="1"/>
  <c r="C112" i="2" l="1"/>
  <c r="D112" i="2" l="1"/>
  <c r="F112" i="2"/>
  <c r="I112" i="2" s="1"/>
  <c r="G112" i="2"/>
  <c r="C113" i="2" l="1"/>
  <c r="D113" i="2" l="1"/>
  <c r="F113" i="2" s="1"/>
  <c r="G113" i="2"/>
  <c r="I113" i="2" l="1"/>
  <c r="C114" i="2" l="1"/>
  <c r="D114" i="2" l="1"/>
  <c r="G114" i="2"/>
  <c r="F114" i="2" l="1"/>
  <c r="I114" i="2" s="1"/>
  <c r="C115" i="2" l="1"/>
  <c r="D115" i="2" l="1"/>
  <c r="G115" i="2"/>
  <c r="F115" i="2" l="1"/>
  <c r="I115" i="2" s="1"/>
  <c r="C116" i="2" l="1"/>
  <c r="D116" i="2" l="1"/>
  <c r="F116" i="2" s="1"/>
  <c r="I116" i="2" s="1"/>
  <c r="G116" i="2"/>
  <c r="C117" i="2" l="1"/>
  <c r="D117" i="2" l="1"/>
  <c r="F117" i="2" s="1"/>
  <c r="I117" i="2" s="1"/>
  <c r="G117" i="2"/>
  <c r="C118" i="2" l="1"/>
  <c r="D118" i="2" l="1"/>
  <c r="G118" i="2"/>
  <c r="F118" i="2" l="1"/>
  <c r="I118" i="2" s="1"/>
  <c r="C119" i="2" l="1"/>
  <c r="G119" i="2" l="1"/>
  <c r="D119" i="2"/>
  <c r="F119" i="2" l="1"/>
  <c r="I119" i="2" s="1"/>
  <c r="C120" i="2" l="1"/>
  <c r="G120" i="2" l="1"/>
  <c r="D120" i="2"/>
  <c r="F120" i="2" s="1"/>
  <c r="I120" i="2" s="1"/>
  <c r="C121" i="2" l="1"/>
  <c r="G121" i="2" s="1"/>
  <c r="D121" i="2" l="1"/>
  <c r="F121" i="2" s="1"/>
  <c r="I121" i="2" s="1"/>
  <c r="C122" i="2" l="1"/>
  <c r="D122" i="2" l="1"/>
  <c r="F122" i="2" s="1"/>
  <c r="I122" i="2" s="1"/>
  <c r="G122" i="2"/>
  <c r="C123" i="2" l="1"/>
  <c r="D123" i="2" l="1"/>
  <c r="F123" i="2" s="1"/>
  <c r="I123" i="2" s="1"/>
  <c r="G123" i="2"/>
  <c r="C124" i="2" l="1"/>
  <c r="G124" i="2" l="1"/>
  <c r="D124" i="2"/>
  <c r="F124" i="2" l="1"/>
  <c r="I124" i="2" s="1"/>
  <c r="C125" i="2" l="1"/>
  <c r="G125" i="2" l="1"/>
  <c r="D125" i="2"/>
  <c r="F125" i="2" s="1"/>
  <c r="I125" i="2" l="1"/>
  <c r="C126" i="2" l="1"/>
  <c r="D126" i="2" l="1"/>
  <c r="G126" i="2"/>
  <c r="F126" i="2"/>
  <c r="I126" i="2" s="1"/>
  <c r="C127" i="2" l="1"/>
  <c r="D127" i="2" l="1"/>
  <c r="G127" i="2"/>
  <c r="F127" i="2" l="1"/>
  <c r="I127" i="2" s="1"/>
  <c r="C128" i="2" l="1"/>
  <c r="D128" i="2" l="1"/>
  <c r="F128" i="2" s="1"/>
  <c r="G128" i="2"/>
  <c r="I128" i="2" l="1"/>
  <c r="C129" i="2" l="1"/>
  <c r="D129" i="2" l="1"/>
  <c r="F129" i="2" s="1"/>
  <c r="I129" i="2" s="1"/>
  <c r="G129" i="2"/>
  <c r="C130" i="2" l="1"/>
  <c r="D130" i="2" l="1"/>
  <c r="G130" i="2"/>
  <c r="F130" i="2" l="1"/>
  <c r="I130" i="2" s="1"/>
  <c r="C131" i="2" l="1"/>
  <c r="G131" i="2" l="1"/>
  <c r="D131" i="2"/>
  <c r="F131" i="2" l="1"/>
  <c r="I131" i="2" s="1"/>
  <c r="C132" i="2" l="1"/>
  <c r="G132" i="2" l="1"/>
  <c r="D132" i="2"/>
  <c r="F132" i="2" l="1"/>
  <c r="I132" i="2" s="1"/>
  <c r="C133" i="2" l="1"/>
  <c r="D133" i="2" l="1"/>
  <c r="G133" i="2"/>
  <c r="F133" i="2" l="1"/>
  <c r="I133" i="2" s="1"/>
  <c r="C134" i="2" l="1"/>
  <c r="G134" i="2" l="1"/>
  <c r="D134" i="2"/>
  <c r="F134" i="2" s="1"/>
  <c r="I134" i="2" s="1"/>
  <c r="C135" i="2" l="1"/>
  <c r="D135" i="2" l="1"/>
  <c r="G135" i="2"/>
  <c r="F135" i="2" l="1"/>
  <c r="I135" i="2" s="1"/>
  <c r="C136" i="2" l="1"/>
  <c r="D136" i="2" l="1"/>
  <c r="F136" i="2" s="1"/>
  <c r="I136" i="2" s="1"/>
  <c r="G136" i="2"/>
  <c r="C137" i="2" l="1"/>
  <c r="D137" i="2" l="1"/>
  <c r="F137" i="2" s="1"/>
  <c r="I137" i="2" s="1"/>
  <c r="G137" i="2"/>
  <c r="C138" i="2" l="1"/>
  <c r="D138" i="2" l="1"/>
  <c r="F138" i="2" s="1"/>
  <c r="G138" i="2"/>
  <c r="I138" i="2" l="1"/>
  <c r="C139" i="2" l="1"/>
  <c r="D139" i="2" l="1"/>
  <c r="G139" i="2"/>
  <c r="F139" i="2"/>
  <c r="I139" i="2" s="1"/>
  <c r="C140" i="2" l="1"/>
  <c r="D140" i="2" l="1"/>
  <c r="G140" i="2"/>
  <c r="F140" i="2" l="1"/>
  <c r="I140" i="2" s="1"/>
  <c r="C141" i="2" l="1"/>
  <c r="D141" i="2" l="1"/>
  <c r="G141" i="2"/>
  <c r="F141" i="2" l="1"/>
  <c r="I141" i="2" s="1"/>
  <c r="C142" i="2" l="1"/>
  <c r="D142" i="2" l="1"/>
  <c r="G142" i="2"/>
  <c r="F142" i="2" l="1"/>
  <c r="I142" i="2" s="1"/>
  <c r="C143" i="2" l="1"/>
  <c r="D143" i="2" l="1"/>
  <c r="G143" i="2"/>
  <c r="F143" i="2" l="1"/>
  <c r="I143" i="2" s="1"/>
  <c r="C144" i="2" l="1"/>
  <c r="D144" i="2" l="1"/>
  <c r="F144" i="2" s="1"/>
  <c r="G144" i="2"/>
  <c r="I144" i="2" l="1"/>
  <c r="C145" i="2" l="1"/>
  <c r="D145" i="2" l="1"/>
  <c r="G145" i="2"/>
  <c r="F145" i="2" l="1"/>
  <c r="I145" i="2" s="1"/>
  <c r="C146" i="2" l="1"/>
  <c r="D146" i="2" l="1"/>
  <c r="F146" i="2"/>
  <c r="I146" i="2" s="1"/>
  <c r="G146" i="2"/>
  <c r="C147" i="2" l="1"/>
  <c r="D147" i="2" l="1"/>
  <c r="G147" i="2"/>
  <c r="F147" i="2" l="1"/>
  <c r="I147" i="2" s="1"/>
  <c r="C148" i="2" l="1"/>
  <c r="D148" i="2" l="1"/>
  <c r="F148" i="2"/>
  <c r="G148" i="2"/>
  <c r="I148" i="2" l="1"/>
  <c r="C149" i="2" l="1"/>
  <c r="D149" i="2" l="1"/>
  <c r="G149" i="2"/>
  <c r="F149" i="2" l="1"/>
  <c r="I149" i="2" s="1"/>
  <c r="C150" i="2" l="1"/>
  <c r="D150" i="2" l="1"/>
  <c r="G150" i="2"/>
  <c r="F150" i="2" l="1"/>
  <c r="I150" i="2" s="1"/>
  <c r="C151" i="2" l="1"/>
  <c r="D151" i="2" l="1"/>
  <c r="F151" i="2"/>
  <c r="G151" i="2"/>
  <c r="I151" i="2" l="1"/>
  <c r="C152" i="2" l="1"/>
  <c r="D152" i="2" l="1"/>
  <c r="G152" i="2"/>
  <c r="F152" i="2" l="1"/>
  <c r="I152" i="2" s="1"/>
  <c r="C153" i="2" l="1"/>
  <c r="D153" i="2" l="1"/>
  <c r="G153" i="2"/>
  <c r="F153" i="2" l="1"/>
  <c r="I153" i="2" s="1"/>
  <c r="C154" i="2" l="1"/>
  <c r="G154" i="2" l="1"/>
  <c r="D154" i="2"/>
  <c r="F154" i="2" l="1"/>
  <c r="I154" i="2" s="1"/>
  <c r="C155" i="2" l="1"/>
  <c r="G155" i="2" l="1"/>
  <c r="D155" i="2"/>
  <c r="F155" i="2" s="1"/>
  <c r="I155" i="2" s="1"/>
  <c r="C156" i="2" l="1"/>
  <c r="G156" i="2" l="1"/>
  <c r="D156" i="2"/>
  <c r="F156" i="2" s="1"/>
  <c r="I156" i="2" s="1"/>
  <c r="C157" i="2" l="1"/>
  <c r="D157" i="2" l="1"/>
  <c r="F157" i="2" s="1"/>
  <c r="I157" i="2" s="1"/>
  <c r="C158" i="2" s="1"/>
  <c r="G157" i="2"/>
  <c r="D158" i="2" l="1"/>
  <c r="F158" i="2" s="1"/>
  <c r="I158" i="2" s="1"/>
  <c r="G158" i="2"/>
  <c r="C159" i="2" l="1"/>
  <c r="G159" i="2" l="1"/>
  <c r="D159" i="2"/>
  <c r="F159" i="2" s="1"/>
  <c r="I159" i="2" s="1"/>
  <c r="C160" i="2" l="1"/>
  <c r="D160" i="2" l="1"/>
  <c r="F160" i="2" s="1"/>
  <c r="I160" i="2" s="1"/>
  <c r="G160" i="2"/>
  <c r="C161" i="2" l="1"/>
  <c r="D161" i="2" l="1"/>
  <c r="G161" i="2"/>
  <c r="F161" i="2" l="1"/>
  <c r="I161" i="2" s="1"/>
  <c r="C162" i="2" l="1"/>
  <c r="D162" i="2" l="1"/>
  <c r="G162" i="2"/>
  <c r="F162" i="2" l="1"/>
  <c r="I162" i="2" s="1"/>
  <c r="C163" i="2" l="1"/>
  <c r="G163" i="2" l="1"/>
  <c r="D163" i="2"/>
  <c r="F163" i="2" l="1"/>
  <c r="I163" i="2" s="1"/>
  <c r="C164" i="2" l="1"/>
  <c r="G164" i="2" l="1"/>
  <c r="D164" i="2"/>
  <c r="F164" i="2" l="1"/>
  <c r="I164" i="2" s="1"/>
  <c r="C165" i="2" l="1"/>
  <c r="G165" i="2" l="1"/>
  <c r="D165" i="2"/>
  <c r="F165" i="2" l="1"/>
  <c r="I165" i="2" s="1"/>
  <c r="C166" i="2" l="1"/>
  <c r="D166" i="2" l="1"/>
  <c r="F166" i="2" s="1"/>
  <c r="I166" i="2" s="1"/>
  <c r="G166" i="2"/>
  <c r="C167" i="2" l="1"/>
  <c r="G167" i="2" s="1"/>
  <c r="D167" i="2" l="1"/>
  <c r="F167" i="2"/>
  <c r="I167" i="2" s="1"/>
  <c r="C168" i="2" l="1"/>
  <c r="D168" i="2" l="1"/>
  <c r="F168" i="2" s="1"/>
  <c r="I168" i="2" s="1"/>
  <c r="G168" i="2"/>
  <c r="C169" i="2" l="1"/>
  <c r="D169" i="2" l="1"/>
  <c r="F169" i="2" s="1"/>
  <c r="G169" i="2"/>
  <c r="I169" i="2" l="1"/>
  <c r="C170" i="2" l="1"/>
  <c r="D170" i="2" l="1"/>
  <c r="G170" i="2"/>
  <c r="F170" i="2" l="1"/>
  <c r="I170" i="2" s="1"/>
  <c r="C171" i="2" l="1"/>
  <c r="D171" i="2" l="1"/>
  <c r="F171" i="2" s="1"/>
  <c r="I171" i="2" s="1"/>
  <c r="G171" i="2"/>
  <c r="C172" i="2" l="1"/>
  <c r="D172" i="2" l="1"/>
  <c r="G172" i="2"/>
  <c r="F172" i="2" l="1"/>
  <c r="I172" i="2" s="1"/>
  <c r="C173" i="2" l="1"/>
  <c r="D173" i="2" l="1"/>
  <c r="G173" i="2"/>
  <c r="F173" i="2" l="1"/>
  <c r="I173" i="2" s="1"/>
  <c r="C174" i="2" l="1"/>
  <c r="D174" i="2" l="1"/>
  <c r="F174" i="2" s="1"/>
  <c r="I174" i="2" s="1"/>
  <c r="G174" i="2"/>
  <c r="C175" i="2" l="1"/>
  <c r="D175" i="2" l="1"/>
  <c r="G175" i="2"/>
  <c r="F175" i="2"/>
  <c r="I175" i="2" l="1"/>
  <c r="C176" i="2" l="1"/>
  <c r="D176" i="2" l="1"/>
  <c r="G176" i="2"/>
  <c r="F176" i="2" l="1"/>
  <c r="I176" i="2" s="1"/>
  <c r="C177" i="2" l="1"/>
  <c r="D177" i="2" l="1"/>
  <c r="G177" i="2"/>
  <c r="F177" i="2" l="1"/>
  <c r="I177" i="2" s="1"/>
  <c r="C178" i="2" l="1"/>
  <c r="D178" i="2" l="1"/>
  <c r="G178" i="2"/>
  <c r="F178" i="2" l="1"/>
  <c r="I178" i="2" s="1"/>
  <c r="C179" i="2" l="1"/>
  <c r="G179" i="2" l="1"/>
  <c r="D179" i="2"/>
  <c r="F179" i="2" l="1"/>
  <c r="I179" i="2" s="1"/>
  <c r="C180" i="2" l="1"/>
  <c r="G180" i="2" l="1"/>
  <c r="D180" i="2"/>
  <c r="F180" i="2" s="1"/>
  <c r="I180" i="2" l="1"/>
  <c r="C181" i="2" s="1"/>
  <c r="D181" i="2" l="1"/>
  <c r="F181" i="2"/>
  <c r="I181" i="2" s="1"/>
  <c r="G181" i="2"/>
  <c r="C182" i="2" l="1"/>
  <c r="D182" i="2" l="1"/>
  <c r="F182" i="2" s="1"/>
  <c r="G182" i="2"/>
  <c r="I182" i="2" l="1"/>
  <c r="C183" i="2" l="1"/>
  <c r="D183" i="2" l="1"/>
  <c r="F183" i="2" s="1"/>
  <c r="I183" i="2" s="1"/>
  <c r="G183" i="2"/>
  <c r="C184" i="2" l="1"/>
  <c r="D184" i="2" l="1"/>
  <c r="F184" i="2" s="1"/>
  <c r="G184" i="2"/>
  <c r="I184" i="2" l="1"/>
  <c r="C185" i="2" l="1"/>
  <c r="D185" i="2" l="1"/>
  <c r="F185" i="2"/>
  <c r="G185" i="2"/>
  <c r="I185" i="2" l="1"/>
  <c r="C186" i="2" l="1"/>
  <c r="D186" i="2" l="1"/>
  <c r="F186" i="2" s="1"/>
  <c r="G186" i="2"/>
  <c r="I186" i="2" l="1"/>
  <c r="C187" i="2" l="1"/>
  <c r="D187" i="2" l="1"/>
  <c r="F187" i="2"/>
  <c r="I187" i="2" s="1"/>
  <c r="G187" i="2"/>
  <c r="C188" i="2" l="1"/>
  <c r="D188" i="2" l="1"/>
  <c r="F188" i="2" s="1"/>
  <c r="G188" i="2"/>
  <c r="I188" i="2" l="1"/>
  <c r="C189" i="2" l="1"/>
  <c r="D189" i="2" l="1"/>
  <c r="G189" i="2"/>
  <c r="F189" i="2" l="1"/>
  <c r="I189" i="2" s="1"/>
  <c r="C190" i="2" l="1"/>
  <c r="D190" i="2" l="1"/>
  <c r="G190" i="2"/>
  <c r="F190" i="2" l="1"/>
  <c r="I190" i="2" s="1"/>
  <c r="C191" i="2" l="1"/>
  <c r="D191" i="2" l="1"/>
  <c r="F191" i="2" s="1"/>
  <c r="I191" i="2" s="1"/>
  <c r="G191" i="2"/>
  <c r="C192" i="2" l="1"/>
  <c r="D192" i="2" l="1"/>
  <c r="G192" i="2"/>
  <c r="F192" i="2" l="1"/>
  <c r="I192" i="2" s="1"/>
  <c r="C193" i="2" l="1"/>
  <c r="D193" i="2" l="1"/>
  <c r="F193" i="2" s="1"/>
  <c r="G193" i="2"/>
  <c r="I193" i="2" l="1"/>
  <c r="C194" i="2" l="1"/>
  <c r="D194" i="2" l="1"/>
  <c r="F194" i="2"/>
  <c r="G194" i="2"/>
  <c r="I194" i="2" l="1"/>
  <c r="C195" i="2" l="1"/>
  <c r="D195" i="2" l="1"/>
  <c r="F195" i="2" s="1"/>
  <c r="G195" i="2"/>
  <c r="I195" i="2" l="1"/>
  <c r="C196" i="2" l="1"/>
  <c r="G196" i="2" l="1"/>
  <c r="D196" i="2"/>
  <c r="F196" i="2" s="1"/>
  <c r="I196" i="2" s="1"/>
  <c r="C197" i="2" l="1"/>
  <c r="D197" i="2" l="1"/>
  <c r="F197" i="2" s="1"/>
  <c r="G197" i="2"/>
  <c r="I197" i="2" l="1"/>
  <c r="C198" i="2" l="1"/>
  <c r="D198" i="2" l="1"/>
  <c r="F198" i="2" s="1"/>
  <c r="G198" i="2"/>
  <c r="I198" i="2" l="1"/>
  <c r="C199" i="2" l="1"/>
  <c r="D199" i="2" l="1"/>
  <c r="F199" i="2" s="1"/>
  <c r="I199" i="2" s="1"/>
  <c r="G199" i="2"/>
  <c r="C200" i="2" l="1"/>
  <c r="D200" i="2" l="1"/>
  <c r="F200" i="2" s="1"/>
  <c r="G200" i="2"/>
  <c r="I200" i="2" l="1"/>
  <c r="C201" i="2" l="1"/>
  <c r="D201" i="2" l="1"/>
  <c r="G201" i="2"/>
  <c r="F201" i="2" l="1"/>
  <c r="I201" i="2" s="1"/>
  <c r="C202" i="2" l="1"/>
  <c r="D202" i="2" l="1"/>
  <c r="G202" i="2"/>
  <c r="F202" i="2" l="1"/>
  <c r="I202" i="2" s="1"/>
  <c r="C203" i="2" l="1"/>
  <c r="D203" i="2" l="1"/>
  <c r="F203" i="2" s="1"/>
  <c r="I203" i="2" s="1"/>
  <c r="G203" i="2"/>
  <c r="C204" i="2" l="1"/>
  <c r="D204" i="2" l="1"/>
  <c r="G204" i="2"/>
  <c r="F204" i="2" l="1"/>
  <c r="I204" i="2" s="1"/>
  <c r="C205" i="2" l="1"/>
  <c r="G205" i="2" l="1"/>
  <c r="D205" i="2"/>
  <c r="F205" i="2" s="1"/>
  <c r="I205" i="2" s="1"/>
  <c r="C206" i="2" l="1"/>
  <c r="D206" i="2" l="1"/>
  <c r="G206" i="2"/>
  <c r="F206" i="2" l="1"/>
  <c r="I206" i="2" s="1"/>
  <c r="C207" i="2" l="1"/>
  <c r="G207" i="2" l="1"/>
  <c r="D207" i="2"/>
  <c r="F207" i="2" s="1"/>
  <c r="I207" i="2" s="1"/>
  <c r="C208" i="2" l="1"/>
  <c r="G208" i="2" l="1"/>
  <c r="D208" i="2"/>
  <c r="F208" i="2" s="1"/>
  <c r="I208" i="2" s="1"/>
  <c r="C209" i="2" l="1"/>
  <c r="G209" i="2" l="1"/>
  <c r="D209" i="2"/>
  <c r="F209" i="2" s="1"/>
  <c r="I209" i="2" s="1"/>
  <c r="C210" i="2" l="1"/>
  <c r="D210" i="2" l="1"/>
  <c r="G210" i="2"/>
  <c r="F210" i="2" l="1"/>
  <c r="I210" i="2" s="1"/>
  <c r="C211" i="2" l="1"/>
  <c r="D211" i="2" l="1"/>
  <c r="F211" i="2" s="1"/>
  <c r="I211" i="2" s="1"/>
  <c r="G211" i="2"/>
  <c r="C212" i="2" l="1"/>
  <c r="D212" i="2" l="1"/>
  <c r="G212" i="2"/>
  <c r="F212" i="2" l="1"/>
  <c r="I212" i="2" s="1"/>
  <c r="C213" i="2" l="1"/>
  <c r="G213" i="2" l="1"/>
  <c r="D213" i="2"/>
  <c r="F213" i="2" s="1"/>
  <c r="I213" i="2" s="1"/>
  <c r="C214" i="2" l="1"/>
  <c r="D214" i="2" l="1"/>
  <c r="F214" i="2" s="1"/>
  <c r="G214" i="2"/>
  <c r="I214" i="2" l="1"/>
  <c r="C215" i="2" l="1"/>
  <c r="D215" i="2" l="1"/>
  <c r="G215" i="2"/>
  <c r="F215" i="2" l="1"/>
  <c r="I215" i="2" s="1"/>
  <c r="C216" i="2" l="1"/>
  <c r="D216" i="2" l="1"/>
  <c r="F216" i="2" s="1"/>
  <c r="I216" i="2" s="1"/>
  <c r="G216" i="2"/>
  <c r="C217" i="2" l="1"/>
  <c r="D217" i="2" l="1"/>
  <c r="F217" i="2" s="1"/>
  <c r="I217" i="2" s="1"/>
  <c r="G217" i="2"/>
  <c r="C218" i="2" l="1"/>
  <c r="D218" i="2" l="1"/>
  <c r="F218" i="2" s="1"/>
  <c r="I218" i="2" s="1"/>
  <c r="C219" i="2" s="1"/>
  <c r="G218" i="2"/>
  <c r="D219" i="2" l="1"/>
  <c r="G219" i="2"/>
  <c r="F219" i="2" l="1"/>
  <c r="I219" i="2" s="1"/>
  <c r="C220" i="2" l="1"/>
  <c r="D220" i="2" l="1"/>
  <c r="G220" i="2"/>
  <c r="F220" i="2"/>
  <c r="I220" i="2" s="1"/>
  <c r="C221" i="2" l="1"/>
  <c r="D221" i="2" l="1"/>
  <c r="G221" i="2"/>
  <c r="F221" i="2"/>
  <c r="I221" i="2" s="1"/>
  <c r="C222" i="2" l="1"/>
  <c r="G222" i="2" l="1"/>
  <c r="D222" i="2"/>
  <c r="F222" i="2" l="1"/>
  <c r="I222" i="2" s="1"/>
  <c r="C223" i="2" l="1"/>
  <c r="D223" i="2" l="1"/>
  <c r="F223" i="2" s="1"/>
  <c r="I223" i="2" s="1"/>
  <c r="G223" i="2"/>
  <c r="C224" i="2" l="1"/>
  <c r="D224" i="2" l="1"/>
  <c r="F224" i="2" s="1"/>
  <c r="I224" i="2" s="1"/>
  <c r="C225" i="2" s="1"/>
  <c r="G224" i="2"/>
  <c r="D225" i="2" l="1"/>
  <c r="F225" i="2"/>
  <c r="I225" i="2" s="1"/>
  <c r="G225" i="2"/>
  <c r="C226" i="2" l="1"/>
  <c r="D226" i="2" l="1"/>
  <c r="F226" i="2" s="1"/>
  <c r="G226" i="2"/>
  <c r="I226" i="2" l="1"/>
  <c r="C227" i="2" l="1"/>
  <c r="D227" i="2" l="1"/>
  <c r="G227" i="2"/>
  <c r="F227" i="2" l="1"/>
  <c r="I227" i="2" s="1"/>
  <c r="C228" i="2" l="1"/>
  <c r="D228" i="2" l="1"/>
  <c r="G228" i="2"/>
  <c r="F228" i="2" l="1"/>
  <c r="I228" i="2" s="1"/>
  <c r="C229" i="2" l="1"/>
  <c r="D229" i="2" l="1"/>
  <c r="F229" i="2" s="1"/>
  <c r="G229" i="2"/>
  <c r="I229" i="2" l="1"/>
  <c r="C230" i="2" l="1"/>
  <c r="D230" i="2" l="1"/>
  <c r="G230" i="2"/>
  <c r="F230" i="2" l="1"/>
  <c r="I230" i="2" s="1"/>
  <c r="C231" i="2" l="1"/>
  <c r="D231" i="2" l="1"/>
  <c r="F231" i="2" s="1"/>
  <c r="I231" i="2" s="1"/>
  <c r="G231" i="2"/>
  <c r="C232" i="2" l="1"/>
  <c r="D232" i="2" l="1"/>
  <c r="F232" i="2" s="1"/>
  <c r="I232" i="2" s="1"/>
  <c r="G232" i="2"/>
  <c r="C233" i="2" l="1"/>
  <c r="D233" i="2" l="1"/>
  <c r="F233" i="2" s="1"/>
  <c r="I233" i="2" s="1"/>
  <c r="G233" i="2"/>
  <c r="C234" i="2" l="1"/>
  <c r="D234" i="2" l="1"/>
  <c r="F234" i="2" s="1"/>
  <c r="I234" i="2" s="1"/>
  <c r="G234" i="2"/>
  <c r="C235" i="2" l="1"/>
  <c r="D235" i="2" l="1"/>
  <c r="F235" i="2"/>
  <c r="G235" i="2"/>
  <c r="I235" i="2" l="1"/>
  <c r="C236" i="2" l="1"/>
  <c r="D236" i="2" l="1"/>
  <c r="G236" i="2"/>
  <c r="F236" i="2" l="1"/>
  <c r="I236" i="2" s="1"/>
  <c r="C237" i="2" l="1"/>
  <c r="D237" i="2" l="1"/>
  <c r="G237" i="2"/>
  <c r="F237" i="2" l="1"/>
  <c r="I237" i="2" s="1"/>
  <c r="C238" i="2" l="1"/>
  <c r="D238" i="2" l="1"/>
  <c r="G238" i="2"/>
  <c r="F238" i="2" l="1"/>
  <c r="I238" i="2" s="1"/>
  <c r="C239" i="2" l="1"/>
  <c r="D239" i="2" l="1"/>
  <c r="G239" i="2"/>
  <c r="F239" i="2" l="1"/>
  <c r="I239" i="2" s="1"/>
  <c r="C240" i="2" l="1"/>
  <c r="D240" i="2" l="1"/>
  <c r="G240" i="2"/>
  <c r="F240" i="2" l="1"/>
  <c r="I240" i="2" s="1"/>
  <c r="C241" i="2" l="1"/>
  <c r="D241" i="2" l="1"/>
  <c r="F241" i="2" s="1"/>
  <c r="G241" i="2"/>
  <c r="I241" i="2" l="1"/>
  <c r="C242" i="2" l="1"/>
  <c r="D242" i="2" l="1"/>
  <c r="F242" i="2" s="1"/>
  <c r="G242" i="2"/>
  <c r="I242" i="2" l="1"/>
  <c r="C243" i="2" l="1"/>
  <c r="D243" i="2" l="1"/>
  <c r="F243" i="2" s="1"/>
  <c r="I243" i="2" s="1"/>
  <c r="G243" i="2"/>
  <c r="C244" i="2" l="1"/>
  <c r="D244" i="2" l="1"/>
  <c r="F244" i="2"/>
  <c r="G244" i="2"/>
  <c r="I244" i="2" l="1"/>
  <c r="C245" i="2" l="1"/>
  <c r="D245" i="2" l="1"/>
  <c r="F245" i="2" s="1"/>
  <c r="I245" i="2" s="1"/>
  <c r="G245" i="2"/>
  <c r="C246" i="2" l="1"/>
  <c r="D246" i="2" l="1"/>
  <c r="F246" i="2"/>
  <c r="I246" i="2" s="1"/>
  <c r="G246" i="2"/>
  <c r="C247" i="2" l="1"/>
  <c r="D247" i="2" l="1"/>
  <c r="G247" i="2"/>
  <c r="F247" i="2" l="1"/>
  <c r="I247" i="2" s="1"/>
  <c r="C248" i="2" l="1"/>
  <c r="G248" i="2" l="1"/>
  <c r="D248" i="2"/>
  <c r="F248" i="2" l="1"/>
  <c r="I248" i="2" s="1"/>
  <c r="C249" i="2" l="1"/>
  <c r="D249" i="2" l="1"/>
  <c r="F249" i="2" s="1"/>
  <c r="I249" i="2" s="1"/>
  <c r="G249" i="2"/>
  <c r="C250" i="2" l="1"/>
  <c r="G250" i="2" l="1"/>
  <c r="D250" i="2"/>
  <c r="F250" i="2" s="1"/>
  <c r="I250" i="2" s="1"/>
  <c r="C251" i="2" l="1"/>
  <c r="D251" i="2" l="1"/>
  <c r="F251" i="2" s="1"/>
  <c r="I251" i="2" s="1"/>
  <c r="G251" i="2"/>
  <c r="C252" i="2" l="1"/>
  <c r="D252" i="2" l="1"/>
  <c r="F252" i="2"/>
  <c r="I252" i="2" s="1"/>
  <c r="G252" i="2"/>
  <c r="C253" i="2" l="1"/>
  <c r="D253" i="2" l="1"/>
  <c r="G253" i="2"/>
  <c r="F253" i="2"/>
  <c r="I253" i="2" s="1"/>
  <c r="C254" i="2" l="1"/>
  <c r="D254" i="2" l="1"/>
  <c r="G254" i="2"/>
  <c r="F254" i="2" l="1"/>
  <c r="I254" i="2" s="1"/>
  <c r="C255" i="2" l="1"/>
  <c r="D255" i="2" l="1"/>
  <c r="F255" i="2" s="1"/>
  <c r="G255" i="2"/>
  <c r="I255" i="2" l="1"/>
  <c r="C256" i="2" l="1"/>
  <c r="D256" i="2" l="1"/>
  <c r="F256" i="2"/>
  <c r="G256" i="2"/>
  <c r="I256" i="2" l="1"/>
  <c r="C257" i="2" l="1"/>
  <c r="D257" i="2" l="1"/>
  <c r="G257" i="2"/>
  <c r="F257" i="2" l="1"/>
  <c r="I257" i="2" s="1"/>
  <c r="C258" i="2" l="1"/>
  <c r="D258" i="2" l="1"/>
  <c r="F258" i="2" s="1"/>
  <c r="I258" i="2" s="1"/>
  <c r="G258" i="2"/>
  <c r="C259" i="2" l="1"/>
  <c r="D259" i="2" l="1"/>
  <c r="G259" i="2"/>
  <c r="F259" i="2" l="1"/>
  <c r="I259" i="2" s="1"/>
  <c r="C260" i="2" l="1"/>
  <c r="D260" i="2" l="1"/>
  <c r="G260" i="2"/>
  <c r="F260" i="2"/>
  <c r="I260" i="2" l="1"/>
  <c r="C261" i="2" l="1"/>
  <c r="D261" i="2" l="1"/>
  <c r="G261" i="2"/>
  <c r="F261" i="2"/>
  <c r="I261" i="2" l="1"/>
  <c r="C262" i="2" l="1"/>
  <c r="D262" i="2" l="1"/>
  <c r="G262" i="2"/>
  <c r="F262" i="2" l="1"/>
  <c r="I262" i="2" s="1"/>
  <c r="C263" i="2" l="1"/>
  <c r="D263" i="2" l="1"/>
  <c r="F263" i="2" s="1"/>
  <c r="G263" i="2"/>
  <c r="I263" i="2" l="1"/>
  <c r="C264" i="2" l="1"/>
  <c r="D264" i="2" l="1"/>
  <c r="G264" i="2"/>
  <c r="F264" i="2" l="1"/>
  <c r="I264" i="2" s="1"/>
  <c r="C265" i="2" l="1"/>
  <c r="D265" i="2" l="1"/>
  <c r="G265" i="2"/>
  <c r="F265" i="2" l="1"/>
  <c r="I265" i="2" s="1"/>
  <c r="C266" i="2" l="1"/>
  <c r="D266" i="2" l="1"/>
  <c r="G266" i="2"/>
  <c r="F266" i="2"/>
  <c r="I266" i="2" s="1"/>
  <c r="C267" i="2" l="1"/>
  <c r="D267" i="2" l="1"/>
  <c r="G267" i="2"/>
  <c r="F267" i="2" l="1"/>
  <c r="I267" i="2" s="1"/>
  <c r="C268" i="2" l="1"/>
  <c r="D268" i="2" l="1"/>
  <c r="F268" i="2" s="1"/>
  <c r="I268" i="2" s="1"/>
  <c r="G268" i="2"/>
  <c r="C269" i="2" l="1"/>
  <c r="D269" i="2" l="1"/>
  <c r="F269" i="2" s="1"/>
  <c r="I269" i="2" s="1"/>
  <c r="G269" i="2"/>
  <c r="C270" i="2" l="1"/>
  <c r="D270" i="2" l="1"/>
  <c r="F270" i="2" s="1"/>
  <c r="G270" i="2"/>
  <c r="I270" i="2" l="1"/>
  <c r="C271" i="2" l="1"/>
  <c r="D271" i="2" l="1"/>
  <c r="G271" i="2"/>
  <c r="F271" i="2" l="1"/>
  <c r="I271" i="2" s="1"/>
  <c r="C272" i="2" l="1"/>
  <c r="D272" i="2" l="1"/>
  <c r="F272" i="2" s="1"/>
  <c r="G272" i="2"/>
  <c r="I272" i="2" l="1"/>
  <c r="C273" i="2" l="1"/>
  <c r="D273" i="2" l="1"/>
  <c r="G273" i="2"/>
  <c r="F273" i="2" l="1"/>
  <c r="I273" i="2" s="1"/>
  <c r="C274" i="2" l="1"/>
  <c r="D274" i="2" l="1"/>
  <c r="F274" i="2"/>
  <c r="I274" i="2" s="1"/>
  <c r="G274" i="2"/>
  <c r="C275" i="2" l="1"/>
  <c r="D275" i="2" l="1"/>
  <c r="F275" i="2" s="1"/>
  <c r="I275" i="2" s="1"/>
  <c r="G275" i="2"/>
  <c r="C276" i="2" l="1"/>
  <c r="D276" i="2" l="1"/>
  <c r="F276" i="2"/>
  <c r="I276" i="2" s="1"/>
  <c r="G276" i="2"/>
  <c r="C277" i="2" l="1"/>
  <c r="D277" i="2" l="1"/>
  <c r="G277" i="2"/>
  <c r="F277" i="2"/>
  <c r="I277" i="2" s="1"/>
  <c r="C278" i="2" l="1"/>
  <c r="D278" i="2" l="1"/>
  <c r="G278" i="2"/>
  <c r="F278" i="2" l="1"/>
  <c r="I278" i="2" s="1"/>
  <c r="C279" i="2" l="1"/>
  <c r="D279" i="2" l="1"/>
  <c r="G279" i="2"/>
  <c r="F279" i="2" l="1"/>
  <c r="I279" i="2" s="1"/>
  <c r="C280" i="2" l="1"/>
  <c r="D280" i="2" l="1"/>
  <c r="F280" i="2"/>
  <c r="I280" i="2" s="1"/>
  <c r="G280" i="2"/>
  <c r="C281" i="2" l="1"/>
  <c r="G281" i="2" l="1"/>
  <c r="D281" i="2"/>
  <c r="F281" i="2" l="1"/>
  <c r="I281" i="2" s="1"/>
  <c r="C282" i="2" l="1"/>
  <c r="G282" i="2" l="1"/>
  <c r="D282" i="2"/>
  <c r="F282" i="2" l="1"/>
  <c r="I282" i="2" s="1"/>
  <c r="C283" i="2" l="1"/>
  <c r="G283" i="2" l="1"/>
  <c r="D283" i="2"/>
  <c r="F283" i="2" l="1"/>
  <c r="I283" i="2" s="1"/>
  <c r="C284" i="2" l="1"/>
  <c r="D284" i="2" l="1"/>
  <c r="F284" i="2" s="1"/>
  <c r="I284" i="2" s="1"/>
  <c r="G284" i="2"/>
  <c r="C285" i="2" l="1"/>
  <c r="D285" i="2" l="1"/>
  <c r="G285" i="2"/>
  <c r="F285" i="2"/>
  <c r="I285" i="2" s="1"/>
  <c r="C286" i="2" l="1"/>
  <c r="D286" i="2" l="1"/>
  <c r="F286" i="2" s="1"/>
  <c r="I286" i="2" s="1"/>
  <c r="G286" i="2"/>
  <c r="C287" i="2" l="1"/>
  <c r="G287" i="2" s="1"/>
  <c r="D287" i="2" l="1"/>
  <c r="F287" i="2" s="1"/>
  <c r="I287" i="2" s="1"/>
  <c r="C288" i="2" l="1"/>
  <c r="D288" i="2" l="1"/>
  <c r="G288" i="2"/>
  <c r="F288" i="2"/>
  <c r="I288" i="2" s="1"/>
  <c r="C289" i="2" l="1"/>
  <c r="D289" i="2" l="1"/>
  <c r="G289" i="2"/>
  <c r="F289" i="2" l="1"/>
  <c r="I289" i="2" s="1"/>
  <c r="C290" i="2" l="1"/>
  <c r="G290" i="2" l="1"/>
  <c r="D290" i="2"/>
  <c r="F290" i="2" s="1"/>
  <c r="I290" i="2" s="1"/>
  <c r="C291" i="2" l="1"/>
  <c r="G291" i="2" l="1"/>
  <c r="D291" i="2"/>
  <c r="F291" i="2" s="1"/>
  <c r="I291" i="2" s="1"/>
  <c r="C292" i="2" l="1"/>
  <c r="D292" i="2" l="1"/>
  <c r="G292" i="2"/>
  <c r="F292" i="2" l="1"/>
  <c r="I292" i="2" s="1"/>
  <c r="C293" i="2" l="1"/>
  <c r="D293" i="2" l="1"/>
  <c r="F293" i="2"/>
  <c r="I293" i="2" s="1"/>
  <c r="G293" i="2"/>
  <c r="C294" i="2" l="1"/>
  <c r="D294" i="2" l="1"/>
  <c r="F294" i="2" s="1"/>
  <c r="I294" i="2" s="1"/>
  <c r="G294" i="2"/>
  <c r="C295" i="2" l="1"/>
  <c r="G295" i="2" l="1"/>
  <c r="D295" i="2"/>
  <c r="F295" i="2" l="1"/>
  <c r="I295" i="2" s="1"/>
  <c r="C296" i="2" l="1"/>
  <c r="D296" i="2" l="1"/>
  <c r="G296" i="2"/>
  <c r="F296" i="2" l="1"/>
  <c r="I296" i="2" s="1"/>
  <c r="C297" i="2" l="1"/>
  <c r="D297" i="2" l="1"/>
  <c r="F297" i="2" s="1"/>
  <c r="I297" i="2" s="1"/>
  <c r="G297" i="2"/>
  <c r="C298" i="2" l="1"/>
  <c r="D298" i="2" l="1"/>
  <c r="F298" i="2" s="1"/>
  <c r="I298" i="2" s="1"/>
  <c r="G298" i="2"/>
  <c r="C299" i="2" l="1"/>
  <c r="D299" i="2" l="1"/>
  <c r="F299" i="2" s="1"/>
  <c r="I299" i="2" s="1"/>
  <c r="G299" i="2"/>
  <c r="C300" i="2" l="1"/>
  <c r="D300" i="2" l="1"/>
  <c r="F300" i="2" s="1"/>
  <c r="I300" i="2" s="1"/>
  <c r="G300" i="2"/>
  <c r="C301" i="2" l="1"/>
  <c r="D301" i="2" l="1"/>
  <c r="F301" i="2" s="1"/>
  <c r="I301" i="2" s="1"/>
  <c r="G301" i="2"/>
  <c r="C302" i="2" l="1"/>
  <c r="D302" i="2" l="1"/>
  <c r="F302" i="2"/>
  <c r="I302" i="2" s="1"/>
  <c r="G302" i="2"/>
  <c r="C303" i="2" l="1"/>
  <c r="G303" i="2" l="1"/>
  <c r="D303" i="2"/>
  <c r="F303" i="2" l="1"/>
  <c r="I303" i="2" s="1"/>
  <c r="C304" i="2" l="1"/>
  <c r="D304" i="2" l="1"/>
  <c r="F304" i="2"/>
  <c r="I304" i="2" s="1"/>
  <c r="G304" i="2"/>
  <c r="C305" i="2" l="1"/>
  <c r="D305" i="2" l="1"/>
  <c r="G305" i="2"/>
  <c r="F305" i="2" l="1"/>
  <c r="I305" i="2" s="1"/>
  <c r="C306" i="2" l="1"/>
  <c r="D306" i="2" l="1"/>
  <c r="F306" i="2" s="1"/>
  <c r="I306" i="2" s="1"/>
  <c r="C307" i="2" s="1"/>
  <c r="D307" i="2" s="1"/>
  <c r="G306" i="2"/>
  <c r="G307" i="2" l="1"/>
  <c r="F307" i="2"/>
  <c r="I307" i="2" s="1"/>
  <c r="C308" i="2" l="1"/>
  <c r="D308" i="2" l="1"/>
  <c r="G308" i="2"/>
  <c r="F308" i="2" l="1"/>
  <c r="I308" i="2" s="1"/>
  <c r="C309" i="2" l="1"/>
  <c r="D309" i="2" l="1"/>
  <c r="F309" i="2" s="1"/>
  <c r="I309" i="2" s="1"/>
  <c r="G309" i="2"/>
  <c r="C310" i="2" l="1"/>
  <c r="D310" i="2" l="1"/>
  <c r="F310" i="2" s="1"/>
  <c r="I310" i="2" s="1"/>
  <c r="C311" i="2" s="1"/>
  <c r="D311" i="2" s="1"/>
  <c r="G310" i="2"/>
  <c r="G311" i="2" l="1"/>
  <c r="F311" i="2" l="1"/>
  <c r="I311" i="2" s="1"/>
  <c r="C312" i="2" l="1"/>
  <c r="D312" i="2" l="1"/>
  <c r="G312" i="2"/>
  <c r="F312" i="2" l="1"/>
  <c r="I312" i="2" s="1"/>
  <c r="C313" i="2" l="1"/>
  <c r="D313" i="2" l="1"/>
  <c r="F313" i="2" s="1"/>
  <c r="I313" i="2" s="1"/>
  <c r="G313" i="2"/>
  <c r="C314" i="2" l="1"/>
  <c r="D314" i="2" l="1"/>
  <c r="F314" i="2"/>
  <c r="I314" i="2" s="1"/>
  <c r="G314" i="2"/>
  <c r="C315" i="2" l="1"/>
  <c r="D315" i="2" l="1"/>
  <c r="G315" i="2"/>
  <c r="F315" i="2" l="1"/>
  <c r="I315" i="2" s="1"/>
  <c r="C316" i="2" l="1"/>
  <c r="D316" i="2" l="1"/>
  <c r="G316" i="2"/>
  <c r="F316" i="2"/>
  <c r="I316" i="2" s="1"/>
  <c r="C317" i="2" l="1"/>
  <c r="D317" i="2" l="1"/>
  <c r="G317" i="2"/>
  <c r="F317" i="2" l="1"/>
  <c r="I317" i="2" s="1"/>
  <c r="C318" i="2" l="1"/>
  <c r="D318" i="2" l="1"/>
  <c r="F318" i="2" s="1"/>
  <c r="G318" i="2"/>
  <c r="I318" i="2" l="1"/>
  <c r="C319" i="2" l="1"/>
  <c r="D319" i="2" l="1"/>
  <c r="F319" i="2" s="1"/>
  <c r="G319" i="2"/>
  <c r="I319" i="2" l="1"/>
  <c r="C320" i="2" l="1"/>
  <c r="D320" i="2" l="1"/>
  <c r="F320" i="2"/>
  <c r="I320" i="2" s="1"/>
  <c r="G320" i="2"/>
  <c r="C321" i="2" l="1"/>
  <c r="D321" i="2" l="1"/>
  <c r="F321" i="2"/>
  <c r="I321" i="2" s="1"/>
  <c r="G321" i="2"/>
  <c r="C322" i="2" l="1"/>
  <c r="D322" i="2" l="1"/>
  <c r="G322" i="2"/>
  <c r="F322" i="2" l="1"/>
  <c r="I322" i="2" s="1"/>
  <c r="C323" i="2" l="1"/>
  <c r="D323" i="2" l="1"/>
  <c r="G323" i="2"/>
  <c r="F323" i="2"/>
  <c r="I323" i="2" s="1"/>
  <c r="C324" i="2" l="1"/>
  <c r="D324" i="2" l="1"/>
  <c r="F324" i="2"/>
  <c r="I324" i="2" s="1"/>
  <c r="G324" i="2"/>
  <c r="C325" i="2" l="1"/>
  <c r="D325" i="2" l="1"/>
  <c r="G325" i="2"/>
  <c r="F325" i="2" l="1"/>
  <c r="I325" i="2" s="1"/>
  <c r="C326" i="2" l="1"/>
  <c r="G326" i="2" l="1"/>
  <c r="D326" i="2"/>
  <c r="F326" i="2" l="1"/>
  <c r="I326" i="2" s="1"/>
  <c r="C327" i="2" l="1"/>
  <c r="G327" i="2" l="1"/>
  <c r="D327" i="2"/>
  <c r="F327" i="2" l="1"/>
  <c r="I327" i="2" s="1"/>
  <c r="C328" i="2" l="1"/>
  <c r="D328" i="2" l="1"/>
  <c r="F328" i="2"/>
  <c r="I328" i="2" s="1"/>
  <c r="C329" i="2" s="1"/>
  <c r="G328" i="2"/>
  <c r="D329" i="2" l="1"/>
  <c r="F329" i="2" s="1"/>
  <c r="I329" i="2" s="1"/>
  <c r="G329" i="2"/>
  <c r="C330" i="2" l="1"/>
  <c r="D330" i="2" l="1"/>
  <c r="G330" i="2"/>
  <c r="F330" i="2" l="1"/>
  <c r="I330" i="2" s="1"/>
  <c r="C331" i="2" l="1"/>
  <c r="D331" i="2" l="1"/>
  <c r="F331" i="2" s="1"/>
  <c r="I331" i="2" s="1"/>
  <c r="G331" i="2"/>
  <c r="C332" i="2" l="1"/>
  <c r="D332" i="2" l="1"/>
  <c r="G332" i="2"/>
  <c r="F332" i="2" l="1"/>
  <c r="I332" i="2" s="1"/>
  <c r="C333" i="2" l="1"/>
  <c r="D333" i="2" l="1"/>
  <c r="F333" i="2"/>
  <c r="I333" i="2" s="1"/>
  <c r="G333" i="2"/>
  <c r="C334" i="2" l="1"/>
  <c r="D334" i="2" l="1"/>
  <c r="G334" i="2"/>
  <c r="F334" i="2" l="1"/>
  <c r="I334" i="2" s="1"/>
  <c r="C335" i="2" l="1"/>
  <c r="D335" i="2" l="1"/>
  <c r="F335" i="2" s="1"/>
  <c r="I335" i="2" s="1"/>
  <c r="G335" i="2"/>
  <c r="C336" i="2" l="1"/>
  <c r="G336" i="2" s="1"/>
  <c r="D336" i="2" l="1"/>
  <c r="F336" i="2" s="1"/>
  <c r="I336" i="2" s="1"/>
  <c r="C337" i="2" s="1"/>
  <c r="D337" i="2" l="1"/>
  <c r="F337" i="2" s="1"/>
  <c r="I337" i="2" s="1"/>
  <c r="G337" i="2"/>
  <c r="C338" i="2" l="1"/>
  <c r="D338" i="2" l="1"/>
  <c r="G338" i="2"/>
  <c r="F338" i="2" l="1"/>
  <c r="I338" i="2" s="1"/>
  <c r="C339" i="2" l="1"/>
  <c r="D339" i="2" l="1"/>
  <c r="F339" i="2" s="1"/>
  <c r="I339" i="2" s="1"/>
  <c r="G339" i="2"/>
  <c r="C340" i="2" l="1"/>
  <c r="D340" i="2" l="1"/>
  <c r="G340" i="2"/>
  <c r="F340" i="2" l="1"/>
  <c r="I340" i="2" s="1"/>
  <c r="C341" i="2" l="1"/>
  <c r="D341" i="2" l="1"/>
  <c r="F341" i="2" s="1"/>
  <c r="I341" i="2" s="1"/>
  <c r="G341" i="2"/>
  <c r="C342" i="2" l="1"/>
  <c r="D342" i="2" l="1"/>
  <c r="G342" i="2"/>
  <c r="F342" i="2"/>
  <c r="I342" i="2" s="1"/>
  <c r="C343" i="2" l="1"/>
  <c r="G343" i="2" l="1"/>
  <c r="D343" i="2"/>
  <c r="F343" i="2" s="1"/>
  <c r="I343" i="2" s="1"/>
  <c r="C344" i="2" l="1"/>
  <c r="G344" i="2" l="1"/>
  <c r="D344" i="2"/>
  <c r="F344" i="2" s="1"/>
  <c r="I344" i="2" s="1"/>
  <c r="C345" i="2" l="1"/>
  <c r="D345" i="2" l="1"/>
  <c r="G345" i="2"/>
  <c r="F345" i="2" l="1"/>
  <c r="I345" i="2" s="1"/>
  <c r="C346" i="2" l="1"/>
  <c r="D346" i="2" l="1"/>
  <c r="G346" i="2"/>
  <c r="F346" i="2" l="1"/>
  <c r="I346" i="2" s="1"/>
  <c r="C347" i="2" l="1"/>
  <c r="D347" i="2" l="1"/>
  <c r="G347" i="2"/>
  <c r="F347" i="2" l="1"/>
  <c r="I347" i="2" s="1"/>
  <c r="C348" i="2" l="1"/>
  <c r="G348" i="2" l="1"/>
  <c r="D348" i="2"/>
  <c r="F348" i="2" l="1"/>
  <c r="I348" i="2" s="1"/>
  <c r="C349" i="2" l="1"/>
  <c r="G349" i="2" l="1"/>
  <c r="D349" i="2"/>
  <c r="F349" i="2" l="1"/>
  <c r="I349" i="2" s="1"/>
  <c r="C350" i="2" l="1"/>
  <c r="D350" i="2" l="1"/>
  <c r="F350" i="2" s="1"/>
  <c r="I350" i="2" s="1"/>
  <c r="G350" i="2"/>
  <c r="C351" i="2" l="1"/>
  <c r="D351" i="2" l="1"/>
  <c r="G351" i="2"/>
  <c r="F351" i="2" l="1"/>
  <c r="I351" i="2" s="1"/>
  <c r="C352" i="2" l="1"/>
  <c r="D352" i="2" l="1"/>
  <c r="F352" i="2" s="1"/>
  <c r="I352" i="2" s="1"/>
  <c r="G352" i="2"/>
  <c r="C353" i="2" l="1"/>
  <c r="D353" i="2" l="1"/>
  <c r="G353" i="2"/>
  <c r="F353" i="2" l="1"/>
  <c r="I353" i="2" s="1"/>
  <c r="C354" i="2" l="1"/>
  <c r="D354" i="2" l="1"/>
  <c r="F354" i="2" s="1"/>
  <c r="I354" i="2" s="1"/>
  <c r="G354" i="2"/>
  <c r="C355" i="2" l="1"/>
  <c r="D355" i="2" l="1"/>
  <c r="G355" i="2"/>
  <c r="F355" i="2" l="1"/>
  <c r="I355" i="2" s="1"/>
  <c r="C356" i="2" l="1"/>
  <c r="D356" i="2" l="1"/>
  <c r="F356" i="2" s="1"/>
  <c r="I356" i="2" s="1"/>
  <c r="G356" i="2"/>
  <c r="C357" i="2" l="1"/>
  <c r="D357" i="2" l="1"/>
  <c r="G357" i="2"/>
  <c r="F357" i="2" l="1"/>
  <c r="I357" i="2" s="1"/>
  <c r="C358" i="2" l="1"/>
  <c r="D358" i="2" l="1"/>
  <c r="F358" i="2" s="1"/>
  <c r="I358" i="2" s="1"/>
  <c r="G358" i="2"/>
  <c r="C359" i="2" l="1"/>
  <c r="D359" i="2" l="1"/>
  <c r="G359" i="2"/>
  <c r="F359" i="2"/>
  <c r="I359" i="2" s="1"/>
  <c r="C360" i="2" l="1"/>
  <c r="G360" i="2" s="1"/>
  <c r="D360" i="2" l="1"/>
  <c r="F360" i="2" s="1"/>
  <c r="I360" i="2" s="1"/>
  <c r="C361" i="2" l="1"/>
  <c r="D361" i="2" l="1"/>
  <c r="G361" i="2"/>
  <c r="F361" i="2" l="1"/>
  <c r="I361" i="2" s="1"/>
  <c r="C362" i="2" l="1"/>
  <c r="D362" i="2" l="1"/>
  <c r="G362" i="2"/>
  <c r="F362" i="2" l="1"/>
  <c r="I362" i="2" s="1"/>
  <c r="J362" i="2" l="1"/>
  <c r="C363" i="2"/>
  <c r="J7" i="2" l="1"/>
  <c r="E7" i="2" s="1"/>
  <c r="H7" i="2" s="1"/>
  <c r="J8" i="2"/>
  <c r="E8" i="2" s="1"/>
  <c r="H8" i="2" s="1"/>
  <c r="J9" i="2"/>
  <c r="E9" i="2" s="1"/>
  <c r="H9" i="2" s="1"/>
  <c r="J10" i="2"/>
  <c r="E10" i="2" s="1"/>
  <c r="H10" i="2" s="1"/>
  <c r="J11" i="2"/>
  <c r="E11" i="2" s="1"/>
  <c r="H11" i="2" s="1"/>
  <c r="J12" i="2"/>
  <c r="E12" i="2" s="1"/>
  <c r="H12" i="2" s="1"/>
  <c r="J14" i="2"/>
  <c r="E14" i="2" s="1"/>
  <c r="H14" i="2" s="1"/>
  <c r="J13" i="2"/>
  <c r="E13" i="2" s="1"/>
  <c r="H13" i="2" s="1"/>
  <c r="J15" i="2"/>
  <c r="E15" i="2" s="1"/>
  <c r="H15" i="2" s="1"/>
  <c r="J16" i="2"/>
  <c r="E16" i="2" s="1"/>
  <c r="H16" i="2" s="1"/>
  <c r="J17" i="2"/>
  <c r="E17" i="2" s="1"/>
  <c r="H17" i="2" s="1"/>
  <c r="J18" i="2"/>
  <c r="E18" i="2" s="1"/>
  <c r="H18" i="2" s="1"/>
  <c r="J19" i="2"/>
  <c r="E19" i="2" s="1"/>
  <c r="H19" i="2" s="1"/>
  <c r="J21" i="2"/>
  <c r="E21" i="2" s="1"/>
  <c r="H21" i="2" s="1"/>
  <c r="J20" i="2"/>
  <c r="E20" i="2" s="1"/>
  <c r="H20" i="2" s="1"/>
  <c r="J22" i="2"/>
  <c r="E22" i="2" s="1"/>
  <c r="H22" i="2" s="1"/>
  <c r="J23" i="2"/>
  <c r="E23" i="2" s="1"/>
  <c r="H23" i="2" s="1"/>
  <c r="J24" i="2"/>
  <c r="E24" i="2" s="1"/>
  <c r="H24" i="2" s="1"/>
  <c r="J25" i="2"/>
  <c r="E25" i="2" s="1"/>
  <c r="H25" i="2" s="1"/>
  <c r="J27" i="2"/>
  <c r="E27" i="2" s="1"/>
  <c r="H27" i="2" s="1"/>
  <c r="J26" i="2"/>
  <c r="E26" i="2" s="1"/>
  <c r="H26" i="2" s="1"/>
  <c r="J28" i="2"/>
  <c r="E28" i="2" s="1"/>
  <c r="H28" i="2" s="1"/>
  <c r="J29" i="2"/>
  <c r="E29" i="2" s="1"/>
  <c r="H29" i="2" s="1"/>
  <c r="J31" i="2"/>
  <c r="E31" i="2" s="1"/>
  <c r="H31" i="2" s="1"/>
  <c r="J30" i="2"/>
  <c r="E30" i="2" s="1"/>
  <c r="H30" i="2" s="1"/>
  <c r="J32" i="2"/>
  <c r="E32" i="2" s="1"/>
  <c r="H32" i="2" s="1"/>
  <c r="J33" i="2"/>
  <c r="E33" i="2" s="1"/>
  <c r="H33" i="2" s="1"/>
  <c r="J34" i="2"/>
  <c r="E34" i="2" s="1"/>
  <c r="H34" i="2" s="1"/>
  <c r="J36" i="2"/>
  <c r="E36" i="2" s="1"/>
  <c r="H36" i="2" s="1"/>
  <c r="J35" i="2"/>
  <c r="E35" i="2" s="1"/>
  <c r="H35" i="2" s="1"/>
  <c r="J37" i="2"/>
  <c r="E37" i="2" s="1"/>
  <c r="H37" i="2" s="1"/>
  <c r="J38" i="2"/>
  <c r="E38" i="2" s="1"/>
  <c r="H38" i="2" s="1"/>
  <c r="J39" i="2"/>
  <c r="E39" i="2" s="1"/>
  <c r="H39" i="2" s="1"/>
  <c r="J40" i="2"/>
  <c r="E40" i="2" s="1"/>
  <c r="H40" i="2" s="1"/>
  <c r="J42" i="2"/>
  <c r="E42" i="2" s="1"/>
  <c r="H42" i="2" s="1"/>
  <c r="J41" i="2"/>
  <c r="E41" i="2" s="1"/>
  <c r="H41" i="2" s="1"/>
  <c r="J43" i="2"/>
  <c r="E43" i="2" s="1"/>
  <c r="H43" i="2" s="1"/>
  <c r="J44" i="2"/>
  <c r="E44" i="2" s="1"/>
  <c r="H44" i="2" s="1"/>
  <c r="J45" i="2"/>
  <c r="E45" i="2" s="1"/>
  <c r="H45" i="2" s="1"/>
  <c r="J47" i="2"/>
  <c r="E47" i="2" s="1"/>
  <c r="H47" i="2" s="1"/>
  <c r="J46" i="2"/>
  <c r="E46" i="2" s="1"/>
  <c r="H46" i="2" s="1"/>
  <c r="J48" i="2"/>
  <c r="E48" i="2" s="1"/>
  <c r="H48" i="2" s="1"/>
  <c r="J50" i="2"/>
  <c r="E50" i="2" s="1"/>
  <c r="H50" i="2" s="1"/>
  <c r="J51" i="2"/>
  <c r="E51" i="2" s="1"/>
  <c r="H51" i="2" s="1"/>
  <c r="J49" i="2"/>
  <c r="E49" i="2" s="1"/>
  <c r="H49" i="2" s="1"/>
  <c r="J52" i="2"/>
  <c r="E52" i="2" s="1"/>
  <c r="H52" i="2" s="1"/>
  <c r="J53" i="2"/>
  <c r="E53" i="2" s="1"/>
  <c r="H53" i="2" s="1"/>
  <c r="J54" i="2"/>
  <c r="E54" i="2" s="1"/>
  <c r="H54" i="2" s="1"/>
  <c r="J56" i="2"/>
  <c r="E56" i="2" s="1"/>
  <c r="H56" i="2" s="1"/>
  <c r="J55" i="2"/>
  <c r="E55" i="2" s="1"/>
  <c r="H55" i="2" s="1"/>
  <c r="J57" i="2"/>
  <c r="E57" i="2" s="1"/>
  <c r="H57" i="2" s="1"/>
  <c r="J59" i="2"/>
  <c r="E59" i="2" s="1"/>
  <c r="H59" i="2" s="1"/>
  <c r="J58" i="2"/>
  <c r="E58" i="2" s="1"/>
  <c r="H58" i="2" s="1"/>
  <c r="J60" i="2"/>
  <c r="E60" i="2" s="1"/>
  <c r="H60" i="2" s="1"/>
  <c r="J62" i="2"/>
  <c r="E62" i="2" s="1"/>
  <c r="H62" i="2" s="1"/>
  <c r="J63" i="2"/>
  <c r="E63" i="2" s="1"/>
  <c r="H63" i="2" s="1"/>
  <c r="J61" i="2"/>
  <c r="E61" i="2" s="1"/>
  <c r="H61" i="2" s="1"/>
  <c r="J65" i="2"/>
  <c r="E65" i="2" s="1"/>
  <c r="H65" i="2" s="1"/>
  <c r="J64" i="2"/>
  <c r="E64" i="2" s="1"/>
  <c r="H64" i="2" s="1"/>
  <c r="J67" i="2"/>
  <c r="E67" i="2" s="1"/>
  <c r="H67" i="2" s="1"/>
  <c r="J66" i="2"/>
  <c r="E66" i="2" s="1"/>
  <c r="H66" i="2" s="1"/>
  <c r="J68" i="2"/>
  <c r="E68" i="2" s="1"/>
  <c r="H68" i="2" s="1"/>
  <c r="J69" i="2"/>
  <c r="E69" i="2" s="1"/>
  <c r="H69" i="2" s="1"/>
  <c r="J72" i="2"/>
  <c r="E72" i="2" s="1"/>
  <c r="H72" i="2" s="1"/>
  <c r="J71" i="2"/>
  <c r="E71" i="2" s="1"/>
  <c r="H71" i="2" s="1"/>
  <c r="J70" i="2"/>
  <c r="E70" i="2" s="1"/>
  <c r="H70" i="2" s="1"/>
  <c r="J73" i="2"/>
  <c r="E73" i="2" s="1"/>
  <c r="H73" i="2" s="1"/>
  <c r="J74" i="2"/>
  <c r="E74" i="2" s="1"/>
  <c r="H74" i="2" s="1"/>
  <c r="J75" i="2"/>
  <c r="E75" i="2" s="1"/>
  <c r="H75" i="2" s="1"/>
  <c r="J76" i="2"/>
  <c r="E76" i="2" s="1"/>
  <c r="H76" i="2" s="1"/>
  <c r="J77" i="2"/>
  <c r="E77" i="2" s="1"/>
  <c r="H77" i="2" s="1"/>
  <c r="J79" i="2"/>
  <c r="E79" i="2" s="1"/>
  <c r="H79" i="2" s="1"/>
  <c r="J78" i="2"/>
  <c r="E78" i="2" s="1"/>
  <c r="H78" i="2" s="1"/>
  <c r="J81" i="2"/>
  <c r="E81" i="2" s="1"/>
  <c r="H81" i="2" s="1"/>
  <c r="J80" i="2"/>
  <c r="E80" i="2" s="1"/>
  <c r="H80" i="2" s="1"/>
  <c r="J82" i="2"/>
  <c r="E82" i="2" s="1"/>
  <c r="H82" i="2" s="1"/>
  <c r="J84" i="2"/>
  <c r="E84" i="2" s="1"/>
  <c r="H84" i="2" s="1"/>
  <c r="J83" i="2"/>
  <c r="E83" i="2" s="1"/>
  <c r="H83" i="2" s="1"/>
  <c r="J85" i="2"/>
  <c r="E85" i="2" s="1"/>
  <c r="H85" i="2" s="1"/>
  <c r="J86" i="2"/>
  <c r="E86" i="2" s="1"/>
  <c r="H86" i="2" s="1"/>
  <c r="J88" i="2"/>
  <c r="E88" i="2" s="1"/>
  <c r="H88" i="2" s="1"/>
  <c r="J87" i="2"/>
  <c r="E87" i="2" s="1"/>
  <c r="H87" i="2" s="1"/>
  <c r="J89" i="2"/>
  <c r="E89" i="2" s="1"/>
  <c r="H89" i="2" s="1"/>
  <c r="J91" i="2"/>
  <c r="E91" i="2" s="1"/>
  <c r="H91" i="2" s="1"/>
  <c r="J90" i="2"/>
  <c r="E90" i="2" s="1"/>
  <c r="H90" i="2" s="1"/>
  <c r="J92" i="2"/>
  <c r="E92" i="2" s="1"/>
  <c r="H92" i="2" s="1"/>
  <c r="J94" i="2"/>
  <c r="E94" i="2" s="1"/>
  <c r="H94" i="2" s="1"/>
  <c r="J93" i="2"/>
  <c r="E93" i="2" s="1"/>
  <c r="H93" i="2" s="1"/>
  <c r="J95" i="2"/>
  <c r="E95" i="2" s="1"/>
  <c r="H95" i="2" s="1"/>
  <c r="J96" i="2"/>
  <c r="E96" i="2" s="1"/>
  <c r="H96" i="2" s="1"/>
  <c r="J97" i="2"/>
  <c r="E97" i="2" s="1"/>
  <c r="H97" i="2" s="1"/>
  <c r="J98" i="2"/>
  <c r="E98" i="2" s="1"/>
  <c r="H98" i="2" s="1"/>
  <c r="J99" i="2"/>
  <c r="E99" i="2" s="1"/>
  <c r="H99" i="2" s="1"/>
  <c r="J101" i="2"/>
  <c r="E101" i="2" s="1"/>
  <c r="H101" i="2" s="1"/>
  <c r="J100" i="2"/>
  <c r="E100" i="2" s="1"/>
  <c r="H100" i="2" s="1"/>
  <c r="J102" i="2"/>
  <c r="E102" i="2" s="1"/>
  <c r="H102" i="2" s="1"/>
  <c r="J104" i="2"/>
  <c r="E104" i="2" s="1"/>
  <c r="H104" i="2" s="1"/>
  <c r="J103" i="2"/>
  <c r="E103" i="2" s="1"/>
  <c r="H103" i="2" s="1"/>
  <c r="J105" i="2"/>
  <c r="E105" i="2" s="1"/>
  <c r="H105" i="2" s="1"/>
  <c r="J106" i="2"/>
  <c r="E106" i="2" s="1"/>
  <c r="H106" i="2" s="1"/>
  <c r="J107" i="2"/>
  <c r="E107" i="2" s="1"/>
  <c r="H107" i="2" s="1"/>
  <c r="J109" i="2"/>
  <c r="E109" i="2" s="1"/>
  <c r="H109" i="2" s="1"/>
  <c r="J108" i="2"/>
  <c r="E108" i="2" s="1"/>
  <c r="H108" i="2" s="1"/>
  <c r="J110" i="2"/>
  <c r="E110" i="2" s="1"/>
  <c r="H110" i="2" s="1"/>
  <c r="J112" i="2"/>
  <c r="E112" i="2" s="1"/>
  <c r="H112" i="2" s="1"/>
  <c r="J111" i="2"/>
  <c r="E111" i="2" s="1"/>
  <c r="H111" i="2" s="1"/>
  <c r="J113" i="2"/>
  <c r="E113" i="2" s="1"/>
  <c r="H113" i="2" s="1"/>
  <c r="J114" i="2"/>
  <c r="E114" i="2" s="1"/>
  <c r="H114" i="2" s="1"/>
  <c r="J115" i="2"/>
  <c r="E115" i="2" s="1"/>
  <c r="H115" i="2" s="1"/>
  <c r="J116" i="2"/>
  <c r="E116" i="2" s="1"/>
  <c r="H116" i="2" s="1"/>
  <c r="J118" i="2"/>
  <c r="E118" i="2" s="1"/>
  <c r="H118" i="2" s="1"/>
  <c r="J117" i="2"/>
  <c r="E117" i="2" s="1"/>
  <c r="H117" i="2" s="1"/>
  <c r="J119" i="2"/>
  <c r="E119" i="2" s="1"/>
  <c r="H119" i="2" s="1"/>
  <c r="J120" i="2"/>
  <c r="E120" i="2" s="1"/>
  <c r="H120" i="2" s="1"/>
  <c r="J121" i="2"/>
  <c r="E121" i="2" s="1"/>
  <c r="H121" i="2" s="1"/>
  <c r="J123" i="2"/>
  <c r="E123" i="2" s="1"/>
  <c r="H123" i="2" s="1"/>
  <c r="J122" i="2"/>
  <c r="E122" i="2" s="1"/>
  <c r="H122" i="2" s="1"/>
  <c r="J124" i="2"/>
  <c r="E124" i="2" s="1"/>
  <c r="H124" i="2" s="1"/>
  <c r="J126" i="2"/>
  <c r="E126" i="2" s="1"/>
  <c r="H126" i="2" s="1"/>
  <c r="J125" i="2"/>
  <c r="E125" i="2" s="1"/>
  <c r="H125" i="2" s="1"/>
  <c r="J127" i="2"/>
  <c r="E127" i="2" s="1"/>
  <c r="H127" i="2" s="1"/>
  <c r="J128" i="2"/>
  <c r="E128" i="2" s="1"/>
  <c r="H128" i="2" s="1"/>
  <c r="J130" i="2"/>
  <c r="E130" i="2" s="1"/>
  <c r="H130" i="2" s="1"/>
  <c r="J129" i="2"/>
  <c r="E129" i="2" s="1"/>
  <c r="H129" i="2" s="1"/>
  <c r="J131" i="2"/>
  <c r="E131" i="2" s="1"/>
  <c r="H131" i="2" s="1"/>
  <c r="J133" i="2"/>
  <c r="E133" i="2" s="1"/>
  <c r="H133" i="2" s="1"/>
  <c r="J132" i="2"/>
  <c r="E132" i="2" s="1"/>
  <c r="H132" i="2" s="1"/>
  <c r="J134" i="2"/>
  <c r="E134" i="2" s="1"/>
  <c r="H134" i="2" s="1"/>
  <c r="J136" i="2"/>
  <c r="E136" i="2" s="1"/>
  <c r="H136" i="2" s="1"/>
  <c r="J135" i="2"/>
  <c r="E135" i="2" s="1"/>
  <c r="H135" i="2" s="1"/>
  <c r="J137" i="2"/>
  <c r="E137" i="2" s="1"/>
  <c r="H137" i="2" s="1"/>
  <c r="J140" i="2"/>
  <c r="E140" i="2" s="1"/>
  <c r="H140" i="2" s="1"/>
  <c r="J138" i="2"/>
  <c r="E138" i="2" s="1"/>
  <c r="H138" i="2" s="1"/>
  <c r="J139" i="2"/>
  <c r="E139" i="2" s="1"/>
  <c r="H139" i="2" s="1"/>
  <c r="J141" i="2"/>
  <c r="E141" i="2" s="1"/>
  <c r="H141" i="2" s="1"/>
  <c r="J142" i="2"/>
  <c r="E142" i="2" s="1"/>
  <c r="H142" i="2" s="1"/>
  <c r="J143" i="2"/>
  <c r="E143" i="2" s="1"/>
  <c r="H143" i="2" s="1"/>
  <c r="J144" i="2"/>
  <c r="E144" i="2" s="1"/>
  <c r="H144" i="2" s="1"/>
  <c r="J145" i="2"/>
  <c r="E145" i="2" s="1"/>
  <c r="H145" i="2" s="1"/>
  <c r="J146" i="2"/>
  <c r="E146" i="2" s="1"/>
  <c r="H146" i="2" s="1"/>
  <c r="J147" i="2"/>
  <c r="E147" i="2" s="1"/>
  <c r="H147" i="2" s="1"/>
  <c r="J148" i="2"/>
  <c r="E148" i="2" s="1"/>
  <c r="H148" i="2" s="1"/>
  <c r="J150" i="2"/>
  <c r="E150" i="2" s="1"/>
  <c r="H150" i="2" s="1"/>
  <c r="J149" i="2"/>
  <c r="E149" i="2" s="1"/>
  <c r="H149" i="2" s="1"/>
  <c r="J151" i="2"/>
  <c r="E151" i="2" s="1"/>
  <c r="H151" i="2" s="1"/>
  <c r="J152" i="2"/>
  <c r="E152" i="2" s="1"/>
  <c r="H152" i="2" s="1"/>
  <c r="J153" i="2"/>
  <c r="E153" i="2" s="1"/>
  <c r="H153" i="2" s="1"/>
  <c r="J154" i="2"/>
  <c r="E154" i="2" s="1"/>
  <c r="H154" i="2" s="1"/>
  <c r="J155" i="2"/>
  <c r="E155" i="2" s="1"/>
  <c r="H155" i="2" s="1"/>
  <c r="J157" i="2"/>
  <c r="E157" i="2" s="1"/>
  <c r="H157" i="2" s="1"/>
  <c r="J158" i="2"/>
  <c r="E158" i="2" s="1"/>
  <c r="H158" i="2" s="1"/>
  <c r="J156" i="2"/>
  <c r="E156" i="2" s="1"/>
  <c r="H156" i="2" s="1"/>
  <c r="J160" i="2"/>
  <c r="E160" i="2" s="1"/>
  <c r="H160" i="2" s="1"/>
  <c r="J159" i="2"/>
  <c r="E159" i="2" s="1"/>
  <c r="H159" i="2" s="1"/>
  <c r="J161" i="2"/>
  <c r="E161" i="2" s="1"/>
  <c r="H161" i="2" s="1"/>
  <c r="J162" i="2"/>
  <c r="E162" i="2" s="1"/>
  <c r="H162" i="2" s="1"/>
  <c r="J164" i="2"/>
  <c r="E164" i="2" s="1"/>
  <c r="H164" i="2" s="1"/>
  <c r="J163" i="2"/>
  <c r="E163" i="2" s="1"/>
  <c r="H163" i="2" s="1"/>
  <c r="J165" i="2"/>
  <c r="E165" i="2" s="1"/>
  <c r="H165" i="2" s="1"/>
  <c r="J167" i="2"/>
  <c r="E167" i="2" s="1"/>
  <c r="H167" i="2" s="1"/>
  <c r="J166" i="2"/>
  <c r="E166" i="2" s="1"/>
  <c r="H166" i="2" s="1"/>
  <c r="J168" i="2"/>
  <c r="E168" i="2" s="1"/>
  <c r="H168" i="2" s="1"/>
  <c r="J169" i="2"/>
  <c r="E169" i="2" s="1"/>
  <c r="H169" i="2" s="1"/>
  <c r="J171" i="2"/>
  <c r="E171" i="2" s="1"/>
  <c r="H171" i="2" s="1"/>
  <c r="J170" i="2"/>
  <c r="E170" i="2" s="1"/>
  <c r="H170" i="2" s="1"/>
  <c r="J172" i="2"/>
  <c r="E172" i="2" s="1"/>
  <c r="H172" i="2" s="1"/>
  <c r="J173" i="2"/>
  <c r="E173" i="2" s="1"/>
  <c r="H173" i="2" s="1"/>
  <c r="J174" i="2"/>
  <c r="E174" i="2" s="1"/>
  <c r="H174" i="2" s="1"/>
  <c r="J175" i="2"/>
  <c r="E175" i="2" s="1"/>
  <c r="H175" i="2" s="1"/>
  <c r="J176" i="2"/>
  <c r="E176" i="2" s="1"/>
  <c r="H176" i="2" s="1"/>
  <c r="J178" i="2"/>
  <c r="E178" i="2" s="1"/>
  <c r="H178" i="2" s="1"/>
  <c r="J177" i="2"/>
  <c r="E177" i="2" s="1"/>
  <c r="H177" i="2" s="1"/>
  <c r="J179" i="2"/>
  <c r="E179" i="2" s="1"/>
  <c r="H179" i="2" s="1"/>
  <c r="J180" i="2"/>
  <c r="E180" i="2" s="1"/>
  <c r="H180" i="2" s="1"/>
  <c r="J181" i="2"/>
  <c r="E181" i="2" s="1"/>
  <c r="H181" i="2" s="1"/>
  <c r="J183" i="2"/>
  <c r="E183" i="2" s="1"/>
  <c r="H183" i="2" s="1"/>
  <c r="J182" i="2"/>
  <c r="E182" i="2" s="1"/>
  <c r="H182" i="2" s="1"/>
  <c r="J184" i="2"/>
  <c r="E184" i="2" s="1"/>
  <c r="H184" i="2" s="1"/>
  <c r="J185" i="2"/>
  <c r="E185" i="2" s="1"/>
  <c r="H185" i="2" s="1"/>
  <c r="J186" i="2"/>
  <c r="E186" i="2" s="1"/>
  <c r="H186" i="2" s="1"/>
  <c r="J187" i="2"/>
  <c r="E187" i="2" s="1"/>
  <c r="H187" i="2" s="1"/>
  <c r="J188" i="2"/>
  <c r="E188" i="2" s="1"/>
  <c r="H188" i="2" s="1"/>
  <c r="J189" i="2"/>
  <c r="E189" i="2" s="1"/>
  <c r="H189" i="2" s="1"/>
  <c r="J190" i="2"/>
  <c r="E190" i="2" s="1"/>
  <c r="H190" i="2" s="1"/>
  <c r="J191" i="2"/>
  <c r="E191" i="2" s="1"/>
  <c r="H191" i="2" s="1"/>
  <c r="J192" i="2"/>
  <c r="E192" i="2" s="1"/>
  <c r="H192" i="2" s="1"/>
  <c r="J193" i="2"/>
  <c r="E193" i="2" s="1"/>
  <c r="H193" i="2" s="1"/>
  <c r="J194" i="2"/>
  <c r="E194" i="2" s="1"/>
  <c r="H194" i="2" s="1"/>
  <c r="J195" i="2"/>
  <c r="E195" i="2" s="1"/>
  <c r="H195" i="2" s="1"/>
  <c r="J196" i="2"/>
  <c r="E196" i="2" s="1"/>
  <c r="H196" i="2" s="1"/>
  <c r="J198" i="2"/>
  <c r="E198" i="2" s="1"/>
  <c r="H198" i="2" s="1"/>
  <c r="J197" i="2"/>
  <c r="E197" i="2" s="1"/>
  <c r="H197" i="2" s="1"/>
  <c r="J199" i="2"/>
  <c r="E199" i="2" s="1"/>
  <c r="H199" i="2" s="1"/>
  <c r="J200" i="2"/>
  <c r="E200" i="2" s="1"/>
  <c r="H200" i="2" s="1"/>
  <c r="J201" i="2"/>
  <c r="E201" i="2" s="1"/>
  <c r="H201" i="2" s="1"/>
  <c r="J202" i="2"/>
  <c r="E202" i="2" s="1"/>
  <c r="H202" i="2" s="1"/>
  <c r="J203" i="2"/>
  <c r="E203" i="2" s="1"/>
  <c r="H203" i="2" s="1"/>
  <c r="J205" i="2"/>
  <c r="E205" i="2" s="1"/>
  <c r="H205" i="2" s="1"/>
  <c r="J204" i="2"/>
  <c r="E204" i="2" s="1"/>
  <c r="H204" i="2" s="1"/>
  <c r="J206" i="2"/>
  <c r="E206" i="2" s="1"/>
  <c r="H206" i="2" s="1"/>
  <c r="J207" i="2"/>
  <c r="E207" i="2" s="1"/>
  <c r="H207" i="2" s="1"/>
  <c r="J208" i="2"/>
  <c r="E208" i="2" s="1"/>
  <c r="H208" i="2" s="1"/>
  <c r="J210" i="2"/>
  <c r="E210" i="2" s="1"/>
  <c r="H210" i="2" s="1"/>
  <c r="J209" i="2"/>
  <c r="E209" i="2" s="1"/>
  <c r="H209" i="2" s="1"/>
  <c r="J213" i="2"/>
  <c r="E213" i="2" s="1"/>
  <c r="H213" i="2" s="1"/>
  <c r="J211" i="2"/>
  <c r="E211" i="2" s="1"/>
  <c r="H211" i="2" s="1"/>
  <c r="J212" i="2"/>
  <c r="E212" i="2" s="1"/>
  <c r="H212" i="2" s="1"/>
  <c r="J215" i="2"/>
  <c r="E215" i="2" s="1"/>
  <c r="H215" i="2" s="1"/>
  <c r="J214" i="2"/>
  <c r="E214" i="2" s="1"/>
  <c r="H214" i="2" s="1"/>
  <c r="J216" i="2"/>
  <c r="E216" i="2" s="1"/>
  <c r="H216" i="2" s="1"/>
  <c r="J217" i="2"/>
  <c r="E217" i="2" s="1"/>
  <c r="H217" i="2" s="1"/>
  <c r="J219" i="2"/>
  <c r="E219" i="2" s="1"/>
  <c r="H219" i="2" s="1"/>
  <c r="J218" i="2"/>
  <c r="E218" i="2" s="1"/>
  <c r="H218" i="2" s="1"/>
  <c r="J221" i="2"/>
  <c r="E221" i="2" s="1"/>
  <c r="H221" i="2" s="1"/>
  <c r="J220" i="2"/>
  <c r="E220" i="2" s="1"/>
  <c r="H220" i="2" s="1"/>
  <c r="J222" i="2"/>
  <c r="E222" i="2" s="1"/>
  <c r="H222" i="2" s="1"/>
  <c r="J223" i="2"/>
  <c r="E223" i="2" s="1"/>
  <c r="H223" i="2" s="1"/>
  <c r="J224" i="2"/>
  <c r="E224" i="2" s="1"/>
  <c r="H224" i="2" s="1"/>
  <c r="J226" i="2"/>
  <c r="E226" i="2" s="1"/>
  <c r="H226" i="2" s="1"/>
  <c r="J225" i="2"/>
  <c r="E225" i="2" s="1"/>
  <c r="H225" i="2" s="1"/>
  <c r="J227" i="2"/>
  <c r="E227" i="2" s="1"/>
  <c r="H227" i="2" s="1"/>
  <c r="J228" i="2"/>
  <c r="E228" i="2" s="1"/>
  <c r="H228" i="2" s="1"/>
  <c r="J229" i="2"/>
  <c r="E229" i="2" s="1"/>
  <c r="H229" i="2" s="1"/>
  <c r="J230" i="2"/>
  <c r="E230" i="2" s="1"/>
  <c r="H230" i="2" s="1"/>
  <c r="J231" i="2"/>
  <c r="E231" i="2" s="1"/>
  <c r="H231" i="2" s="1"/>
  <c r="J232" i="2"/>
  <c r="E232" i="2" s="1"/>
  <c r="H232" i="2" s="1"/>
  <c r="J233" i="2"/>
  <c r="E233" i="2" s="1"/>
  <c r="H233" i="2" s="1"/>
  <c r="J234" i="2"/>
  <c r="E234" i="2" s="1"/>
  <c r="H234" i="2" s="1"/>
  <c r="J235" i="2"/>
  <c r="E235" i="2" s="1"/>
  <c r="H235" i="2" s="1"/>
  <c r="J236" i="2"/>
  <c r="E236" i="2" s="1"/>
  <c r="H236" i="2" s="1"/>
  <c r="J237" i="2"/>
  <c r="E237" i="2" s="1"/>
  <c r="H237" i="2" s="1"/>
  <c r="J238" i="2"/>
  <c r="E238" i="2" s="1"/>
  <c r="H238" i="2" s="1"/>
  <c r="J239" i="2"/>
  <c r="E239" i="2" s="1"/>
  <c r="H239" i="2" s="1"/>
  <c r="J240" i="2"/>
  <c r="E240" i="2" s="1"/>
  <c r="H240" i="2" s="1"/>
  <c r="J241" i="2"/>
  <c r="E241" i="2" s="1"/>
  <c r="H241" i="2" s="1"/>
  <c r="J242" i="2"/>
  <c r="E242" i="2" s="1"/>
  <c r="H242" i="2" s="1"/>
  <c r="J245" i="2"/>
  <c r="E245" i="2" s="1"/>
  <c r="H245" i="2" s="1"/>
  <c r="J243" i="2"/>
  <c r="E243" i="2" s="1"/>
  <c r="H243" i="2" s="1"/>
  <c r="J244" i="2"/>
  <c r="E244" i="2" s="1"/>
  <c r="H244" i="2" s="1"/>
  <c r="J246" i="2"/>
  <c r="E246" i="2" s="1"/>
  <c r="H246" i="2" s="1"/>
  <c r="J247" i="2"/>
  <c r="E247" i="2" s="1"/>
  <c r="H247" i="2" s="1"/>
  <c r="J248" i="2"/>
  <c r="E248" i="2" s="1"/>
  <c r="H248" i="2" s="1"/>
  <c r="J249" i="2"/>
  <c r="E249" i="2" s="1"/>
  <c r="H249" i="2" s="1"/>
  <c r="J251" i="2"/>
  <c r="E251" i="2" s="1"/>
  <c r="H251" i="2" s="1"/>
  <c r="J250" i="2"/>
  <c r="E250" i="2" s="1"/>
  <c r="H250" i="2" s="1"/>
  <c r="J252" i="2"/>
  <c r="E252" i="2" s="1"/>
  <c r="H252" i="2" s="1"/>
  <c r="J253" i="2"/>
  <c r="E253" i="2" s="1"/>
  <c r="H253" i="2" s="1"/>
  <c r="J254" i="2"/>
  <c r="E254" i="2" s="1"/>
  <c r="H254" i="2" s="1"/>
  <c r="J255" i="2"/>
  <c r="E255" i="2" s="1"/>
  <c r="H255" i="2" s="1"/>
  <c r="J256" i="2"/>
  <c r="E256" i="2" s="1"/>
  <c r="H256" i="2" s="1"/>
  <c r="J257" i="2"/>
  <c r="E257" i="2" s="1"/>
  <c r="H257" i="2" s="1"/>
  <c r="J258" i="2"/>
  <c r="E258" i="2" s="1"/>
  <c r="H258" i="2" s="1"/>
  <c r="J259" i="2"/>
  <c r="E259" i="2" s="1"/>
  <c r="H259" i="2" s="1"/>
  <c r="J260" i="2"/>
  <c r="E260" i="2" s="1"/>
  <c r="H260" i="2" s="1"/>
  <c r="J262" i="2"/>
  <c r="E262" i="2" s="1"/>
  <c r="H262" i="2" s="1"/>
  <c r="J261" i="2"/>
  <c r="E261" i="2" s="1"/>
  <c r="H261" i="2" s="1"/>
  <c r="J263" i="2"/>
  <c r="E263" i="2" s="1"/>
  <c r="H263" i="2" s="1"/>
  <c r="J264" i="2"/>
  <c r="E264" i="2" s="1"/>
  <c r="H264" i="2" s="1"/>
  <c r="J266" i="2"/>
  <c r="E266" i="2" s="1"/>
  <c r="H266" i="2" s="1"/>
  <c r="J265" i="2"/>
  <c r="E265" i="2" s="1"/>
  <c r="H265" i="2" s="1"/>
  <c r="J267" i="2"/>
  <c r="E267" i="2" s="1"/>
  <c r="H267" i="2" s="1"/>
  <c r="J268" i="2"/>
  <c r="E268" i="2" s="1"/>
  <c r="H268" i="2" s="1"/>
  <c r="J269" i="2"/>
  <c r="E269" i="2" s="1"/>
  <c r="H269" i="2" s="1"/>
  <c r="J270" i="2"/>
  <c r="E270" i="2" s="1"/>
  <c r="H270" i="2" s="1"/>
  <c r="J271" i="2"/>
  <c r="E271" i="2" s="1"/>
  <c r="H271" i="2" s="1"/>
  <c r="J272" i="2"/>
  <c r="E272" i="2" s="1"/>
  <c r="H272" i="2" s="1"/>
  <c r="J274" i="2"/>
  <c r="E274" i="2" s="1"/>
  <c r="H274" i="2" s="1"/>
  <c r="J273" i="2"/>
  <c r="E273" i="2" s="1"/>
  <c r="H273" i="2" s="1"/>
  <c r="J275" i="2"/>
  <c r="E275" i="2" s="1"/>
  <c r="H275" i="2" s="1"/>
  <c r="J276" i="2"/>
  <c r="E276" i="2" s="1"/>
  <c r="H276" i="2" s="1"/>
  <c r="J277" i="2"/>
  <c r="E277" i="2" s="1"/>
  <c r="H277" i="2" s="1"/>
  <c r="J278" i="2"/>
  <c r="E278" i="2" s="1"/>
  <c r="H278" i="2" s="1"/>
  <c r="J279" i="2"/>
  <c r="E279" i="2" s="1"/>
  <c r="H279" i="2" s="1"/>
  <c r="J280" i="2"/>
  <c r="E280" i="2" s="1"/>
  <c r="H280" i="2" s="1"/>
  <c r="J281" i="2"/>
  <c r="E281" i="2" s="1"/>
  <c r="H281" i="2" s="1"/>
  <c r="J282" i="2"/>
  <c r="E282" i="2" s="1"/>
  <c r="H282" i="2" s="1"/>
  <c r="J283" i="2"/>
  <c r="E283" i="2" s="1"/>
  <c r="H283" i="2" s="1"/>
  <c r="J284" i="2"/>
  <c r="E284" i="2" s="1"/>
  <c r="H284" i="2" s="1"/>
  <c r="J286" i="2"/>
  <c r="E286" i="2" s="1"/>
  <c r="H286" i="2" s="1"/>
  <c r="J285" i="2"/>
  <c r="E285" i="2" s="1"/>
  <c r="H285" i="2" s="1"/>
  <c r="J287" i="2"/>
  <c r="E287" i="2" s="1"/>
  <c r="H287" i="2" s="1"/>
  <c r="J289" i="2"/>
  <c r="E289" i="2" s="1"/>
  <c r="H289" i="2" s="1"/>
  <c r="J288" i="2"/>
  <c r="E288" i="2" s="1"/>
  <c r="H288" i="2" s="1"/>
  <c r="J290" i="2"/>
  <c r="E290" i="2" s="1"/>
  <c r="H290" i="2" s="1"/>
  <c r="J291" i="2"/>
  <c r="E291" i="2" s="1"/>
  <c r="H291" i="2" s="1"/>
  <c r="J292" i="2"/>
  <c r="E292" i="2" s="1"/>
  <c r="H292" i="2" s="1"/>
  <c r="J293" i="2"/>
  <c r="E293" i="2" s="1"/>
  <c r="H293" i="2" s="1"/>
  <c r="J294" i="2"/>
  <c r="E294" i="2" s="1"/>
  <c r="H294" i="2" s="1"/>
  <c r="J295" i="2"/>
  <c r="E295" i="2" s="1"/>
  <c r="H295" i="2" s="1"/>
  <c r="J296" i="2"/>
  <c r="E296" i="2" s="1"/>
  <c r="H296" i="2" s="1"/>
  <c r="J297" i="2"/>
  <c r="E297" i="2" s="1"/>
  <c r="H297" i="2" s="1"/>
  <c r="J298" i="2"/>
  <c r="E298" i="2" s="1"/>
  <c r="H298" i="2" s="1"/>
  <c r="J300" i="2"/>
  <c r="E300" i="2" s="1"/>
  <c r="H300" i="2" s="1"/>
  <c r="J299" i="2"/>
  <c r="E299" i="2" s="1"/>
  <c r="H299" i="2" s="1"/>
  <c r="J301" i="2"/>
  <c r="E301" i="2" s="1"/>
  <c r="H301" i="2" s="1"/>
  <c r="J303" i="2"/>
  <c r="E303" i="2" s="1"/>
  <c r="H303" i="2" s="1"/>
  <c r="J302" i="2"/>
  <c r="E302" i="2" s="1"/>
  <c r="H302" i="2" s="1"/>
  <c r="J304" i="2"/>
  <c r="E304" i="2" s="1"/>
  <c r="H304" i="2" s="1"/>
  <c r="J305" i="2"/>
  <c r="E305" i="2" s="1"/>
  <c r="H305" i="2" s="1"/>
  <c r="J306" i="2"/>
  <c r="E306" i="2" s="1"/>
  <c r="H306" i="2" s="1"/>
  <c r="J309" i="2"/>
  <c r="E309" i="2" s="1"/>
  <c r="H309" i="2" s="1"/>
  <c r="J307" i="2"/>
  <c r="E307" i="2" s="1"/>
  <c r="H307" i="2" s="1"/>
  <c r="J308" i="2"/>
  <c r="E308" i="2" s="1"/>
  <c r="H308" i="2" s="1"/>
  <c r="J310" i="2"/>
  <c r="E310" i="2" s="1"/>
  <c r="H310" i="2" s="1"/>
  <c r="J312" i="2"/>
  <c r="E312" i="2" s="1"/>
  <c r="H312" i="2" s="1"/>
  <c r="J311" i="2"/>
  <c r="E311" i="2" s="1"/>
  <c r="H311" i="2" s="1"/>
  <c r="J313" i="2"/>
  <c r="E313" i="2" s="1"/>
  <c r="H313" i="2" s="1"/>
  <c r="J314" i="2"/>
  <c r="E314" i="2" s="1"/>
  <c r="H314" i="2" s="1"/>
  <c r="J316" i="2"/>
  <c r="E316" i="2" s="1"/>
  <c r="H316" i="2" s="1"/>
  <c r="J315" i="2"/>
  <c r="E315" i="2" s="1"/>
  <c r="H315" i="2" s="1"/>
  <c r="J317" i="2"/>
  <c r="E317" i="2" s="1"/>
  <c r="H317" i="2" s="1"/>
  <c r="J318" i="2"/>
  <c r="E318" i="2" s="1"/>
  <c r="H318" i="2" s="1"/>
  <c r="J319" i="2"/>
  <c r="E319" i="2" s="1"/>
  <c r="H319" i="2" s="1"/>
  <c r="J320" i="2"/>
  <c r="E320" i="2" s="1"/>
  <c r="H320" i="2" s="1"/>
  <c r="J321" i="2"/>
  <c r="E321" i="2" s="1"/>
  <c r="H321" i="2" s="1"/>
  <c r="J324" i="2"/>
  <c r="E324" i="2" s="1"/>
  <c r="H324" i="2" s="1"/>
  <c r="J322" i="2"/>
  <c r="E322" i="2" s="1"/>
  <c r="H322" i="2" s="1"/>
  <c r="J323" i="2"/>
  <c r="E323" i="2" s="1"/>
  <c r="H323" i="2" s="1"/>
  <c r="J325" i="2"/>
  <c r="E325" i="2" s="1"/>
  <c r="H325" i="2" s="1"/>
  <c r="J326" i="2"/>
  <c r="E326" i="2" s="1"/>
  <c r="H326" i="2" s="1"/>
  <c r="J327" i="2"/>
  <c r="E327" i="2" s="1"/>
  <c r="H327" i="2" s="1"/>
  <c r="J328" i="2"/>
  <c r="E328" i="2" s="1"/>
  <c r="H328" i="2" s="1"/>
  <c r="J329" i="2"/>
  <c r="E329" i="2" s="1"/>
  <c r="H329" i="2" s="1"/>
  <c r="J330" i="2"/>
  <c r="E330" i="2" s="1"/>
  <c r="H330" i="2" s="1"/>
  <c r="J331" i="2"/>
  <c r="E331" i="2" s="1"/>
  <c r="H331" i="2" s="1"/>
  <c r="J334" i="2"/>
  <c r="E334" i="2" s="1"/>
  <c r="H334" i="2" s="1"/>
  <c r="J332" i="2"/>
  <c r="E332" i="2" s="1"/>
  <c r="H332" i="2" s="1"/>
  <c r="J333" i="2"/>
  <c r="E333" i="2" s="1"/>
  <c r="H333" i="2" s="1"/>
  <c r="J335" i="2"/>
  <c r="E335" i="2" s="1"/>
  <c r="H335" i="2" s="1"/>
  <c r="J336" i="2"/>
  <c r="E336" i="2" s="1"/>
  <c r="H336" i="2" s="1"/>
  <c r="J337" i="2"/>
  <c r="E337" i="2" s="1"/>
  <c r="H337" i="2" s="1"/>
  <c r="J338" i="2"/>
  <c r="E338" i="2" s="1"/>
  <c r="H338" i="2" s="1"/>
  <c r="J339" i="2"/>
  <c r="E339" i="2" s="1"/>
  <c r="H339" i="2" s="1"/>
  <c r="J340" i="2"/>
  <c r="E340" i="2" s="1"/>
  <c r="H340" i="2" s="1"/>
  <c r="J341" i="2"/>
  <c r="E341" i="2" s="1"/>
  <c r="H341" i="2" s="1"/>
  <c r="J342" i="2"/>
  <c r="E342" i="2" s="1"/>
  <c r="H342" i="2" s="1"/>
  <c r="J343" i="2"/>
  <c r="E343" i="2" s="1"/>
  <c r="H343" i="2" s="1"/>
  <c r="J345" i="2"/>
  <c r="E345" i="2" s="1"/>
  <c r="H345" i="2" s="1"/>
  <c r="J344" i="2"/>
  <c r="E344" i="2" s="1"/>
  <c r="H344" i="2" s="1"/>
  <c r="J346" i="2"/>
  <c r="E346" i="2" s="1"/>
  <c r="H346" i="2" s="1"/>
  <c r="J347" i="2"/>
  <c r="E347" i="2" s="1"/>
  <c r="H347" i="2" s="1"/>
  <c r="J348" i="2"/>
  <c r="E348" i="2" s="1"/>
  <c r="H348" i="2" s="1"/>
  <c r="J350" i="2"/>
  <c r="E350" i="2" s="1"/>
  <c r="H350" i="2" s="1"/>
  <c r="J349" i="2"/>
  <c r="E349" i="2" s="1"/>
  <c r="H349" i="2" s="1"/>
  <c r="J351" i="2"/>
  <c r="E351" i="2" s="1"/>
  <c r="H351" i="2" s="1"/>
  <c r="J352" i="2"/>
  <c r="E352" i="2" s="1"/>
  <c r="H352" i="2" s="1"/>
  <c r="J353" i="2"/>
  <c r="E353" i="2" s="1"/>
  <c r="H353" i="2" s="1"/>
  <c r="J354" i="2"/>
  <c r="E354" i="2" s="1"/>
  <c r="H354" i="2" s="1"/>
  <c r="J355" i="2"/>
  <c r="E355" i="2" s="1"/>
  <c r="H355" i="2" s="1"/>
  <c r="J356" i="2"/>
  <c r="E356" i="2" s="1"/>
  <c r="H356" i="2" s="1"/>
  <c r="J357" i="2"/>
  <c r="E357" i="2" s="1"/>
  <c r="H357" i="2" s="1"/>
  <c r="J361" i="2"/>
  <c r="E361" i="2" s="1"/>
  <c r="H361" i="2" s="1"/>
  <c r="J359" i="2"/>
  <c r="E359" i="2" s="1"/>
  <c r="H359" i="2" s="1"/>
  <c r="J360" i="2"/>
  <c r="E360" i="2" s="1"/>
  <c r="H360" i="2" s="1"/>
  <c r="J358" i="2"/>
  <c r="E358" i="2" s="1"/>
  <c r="H358" i="2" s="1"/>
  <c r="J4" i="2"/>
  <c r="J5" i="2"/>
  <c r="E5" i="2" s="1"/>
  <c r="H5" i="2" s="1"/>
  <c r="J6" i="2"/>
  <c r="E6" i="2" s="1"/>
  <c r="H6" i="2" s="1"/>
  <c r="D363" i="2"/>
  <c r="E362" i="2" s="1"/>
  <c r="H362" i="2" s="1"/>
  <c r="G363" i="2"/>
  <c r="F363" i="2" l="1"/>
  <c r="I363" i="2" s="1"/>
  <c r="J363" i="2" s="1"/>
  <c r="E363" i="2" l="1"/>
  <c r="H363" i="2" s="1"/>
  <c r="E5" i="1" s="1"/>
  <c r="E7" i="1" l="1"/>
  <c r="E6" i="1"/>
</calcChain>
</file>

<file path=xl/sharedStrings.xml><?xml version="1.0" encoding="utf-8"?>
<sst xmlns="http://schemas.openxmlformats.org/spreadsheetml/2006/main" count="30" uniqueCount="30">
  <si>
    <t>Loan Amount</t>
  </si>
  <si>
    <t>Loan Start Date</t>
  </si>
  <si>
    <t>Total Interest Paid</t>
  </si>
  <si>
    <t>Total Loan Payments</t>
  </si>
  <si>
    <t>#</t>
  </si>
  <si>
    <t>Interest Rate</t>
  </si>
  <si>
    <t>interest</t>
  </si>
  <si>
    <t>principal</t>
  </si>
  <si>
    <t>KEY STATISTICS</t>
  </si>
  <si>
    <t>CALCULATOR</t>
  </si>
  <si>
    <t>MORTGAGE LOAN</t>
  </si>
  <si>
    <t>MONTHLY LOAN PAYMENT</t>
  </si>
  <si>
    <t>Monthly Loan Payments</t>
  </si>
  <si>
    <t>AMORTIZATION</t>
  </si>
  <si>
    <t>TABLE</t>
  </si>
  <si>
    <t>Purchase Price</t>
  </si>
  <si>
    <t>Duration of Loan (in months)</t>
  </si>
  <si>
    <t>Total Monthly Payments*</t>
  </si>
  <si>
    <t>* Total monthly payments = loan payments plus property tax payments</t>
  </si>
  <si>
    <t>Monthly Property Tax Amount</t>
  </si>
  <si>
    <t>payment
date</t>
  </si>
  <si>
    <t>opening
balance</t>
  </si>
  <si>
    <t>property
tax</t>
  </si>
  <si>
    <t>total
payments</t>
  </si>
  <si>
    <t>closing
balance</t>
  </si>
  <si>
    <t>#
remaining</t>
  </si>
  <si>
    <t>LOAN DETAILS</t>
  </si>
  <si>
    <t>VALUES</t>
  </si>
  <si>
    <t>TOTALS</t>
  </si>
  <si>
    <t>To Amortization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</si>
</sst>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$&quot;#,##0_);\(&quot;$&quot;#,##0\)"/>
    <numFmt numFmtId="41" formatCode="_(* #,##0_);_(* \(#,##0\);_(* &quot;-&quot;_);_(@_)"/>
    <numFmt numFmtId="164" formatCode="&quot;$&quot;#,##0"/>
    <numFmt numFmtId="165" formatCode="0.0%"/>
  </numFmts>
  <fonts count="11" x14ac:knownFonts="1">
    <font>
      <sz val="11"/>
      <color theme="1" tint="0.34998626667073579"/>
      <name val="Calibri"/>
      <family val="2"/>
      <scheme val="minor"/>
    </font>
    <font>
      <b/>
      <sz val="11"/>
      <color theme="3"/>
      <name val="Calibri"/>
      <family val="2"/>
      <scheme val="major"/>
    </font>
    <font>
      <sz val="20"/>
      <color theme="2"/>
      <name val="Calibri"/>
      <family val="2"/>
      <scheme val="major"/>
    </font>
    <font>
      <sz val="12"/>
      <color theme="2"/>
      <name val="Calibri"/>
      <family val="2"/>
      <scheme val="major"/>
    </font>
    <font>
      <sz val="10"/>
      <color theme="1" tint="0.34998626667073579"/>
      <name val="Calibri"/>
      <family val="2"/>
      <scheme val="minor"/>
    </font>
    <font>
      <sz val="20"/>
      <color theme="3" tint="9.9948118533890809E-2"/>
      <name val="Calibri"/>
      <family val="2"/>
      <scheme val="major"/>
    </font>
    <font>
      <sz val="11"/>
      <color theme="1" tint="0.34998626667073579"/>
      <name val="Calibri"/>
      <family val="2"/>
      <scheme val="minor"/>
    </font>
    <font>
      <sz val="11"/>
      <color theme="5" tint="-0.24994659260841701"/>
      <name val="Calibri"/>
      <family val="2"/>
      <scheme val="major"/>
    </font>
    <font>
      <b/>
      <u/>
      <sz val="11"/>
      <color theme="9" tint="-0.24994659260841701"/>
      <name val="Calibri"/>
      <family val="2"/>
      <scheme val="minor"/>
    </font>
    <font>
      <b/>
      <u/>
      <sz val="11"/>
      <color theme="5" tint="-0.24994659260841701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5" tint="-0.2499465926084170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</borders>
  <cellStyleXfs count="17">
    <xf numFmtId="0" fontId="0" fillId="0" borderId="0">
      <alignment horizontal="left" wrapText="1" indent="1"/>
    </xf>
    <xf numFmtId="0" fontId="5" fillId="3" borderId="0" applyNumberFormat="0" applyAlignment="0" applyProtection="0"/>
    <xf numFmtId="0" fontId="3" fillId="4" borderId="4" applyNumberFormat="0" applyProtection="0">
      <alignment horizontal="left" vertical="center" wrapText="1" indent="1"/>
    </xf>
    <xf numFmtId="0" fontId="3" fillId="2" borderId="0" applyNumberFormat="0" applyAlignment="0" applyProtection="0"/>
    <xf numFmtId="0" fontId="7" fillId="0" borderId="1" applyFill="0" applyBorder="0" applyProtection="0">
      <alignment horizontal="right" indent="1"/>
    </xf>
    <xf numFmtId="0" fontId="1" fillId="0" borderId="0" applyNumberFormat="0" applyFill="0" applyBorder="0" applyAlignment="0" applyProtection="0"/>
    <xf numFmtId="0" fontId="9" fillId="0" borderId="0" applyNumberFormat="0" applyFill="0" applyProtection="0">
      <alignment horizontal="right"/>
    </xf>
    <xf numFmtId="0" fontId="8" fillId="0" borderId="0" applyNumberFormat="0" applyFill="0" applyAlignment="0" applyProtection="0"/>
    <xf numFmtId="14" fontId="6" fillId="0" borderId="0" applyFont="0" applyFill="0" applyBorder="0" applyAlignment="0">
      <alignment horizontal="left" indent="1"/>
    </xf>
    <xf numFmtId="0" fontId="3" fillId="4" borderId="0" applyFont="0" applyBorder="0">
      <alignment horizontal="center" wrapText="1"/>
      <protection locked="0"/>
    </xf>
    <xf numFmtId="0" fontId="10" fillId="0" borderId="0" applyNumberFormat="0" applyFill="0" applyBorder="0" applyProtection="0">
      <alignment wrapText="1"/>
    </xf>
    <xf numFmtId="0" fontId="6" fillId="0" borderId="3" applyNumberFormat="0" applyFont="0" applyFill="0" applyAlignment="0">
      <alignment wrapText="1"/>
    </xf>
    <xf numFmtId="164" fontId="2" fillId="2" borderId="0">
      <alignment horizontal="center" vertical="center"/>
    </xf>
    <xf numFmtId="41" fontId="6" fillId="0" borderId="0" applyFont="0" applyFill="0" applyBorder="0" applyProtection="0">
      <alignment horizontal="right" indent="1"/>
    </xf>
    <xf numFmtId="37" fontId="6" fillId="0" borderId="0" applyFont="0" applyFill="0" applyBorder="0" applyProtection="0">
      <alignment horizontal="center"/>
    </xf>
    <xf numFmtId="5" fontId="6" fillId="0" borderId="0" applyFont="0" applyFill="0" applyBorder="0" applyProtection="0">
      <alignment horizontal="right"/>
    </xf>
    <xf numFmtId="165" fontId="6" fillId="0" borderId="0" applyFont="0" applyFill="0" applyBorder="0" applyProtection="0">
      <alignment horizontal="right" indent="1"/>
    </xf>
  </cellStyleXfs>
  <cellXfs count="27">
    <xf numFmtId="0" fontId="0" fillId="0" borderId="0" xfId="0">
      <alignment horizontal="left" wrapText="1" indent="1"/>
    </xf>
    <xf numFmtId="0" fontId="4" fillId="0" borderId="0" xfId="0" applyFont="1" applyProtection="1">
      <alignment horizontal="left" wrapText="1" indent="1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5" borderId="0" xfId="1" applyFill="1" applyProtection="1">
      <protection locked="0"/>
    </xf>
    <xf numFmtId="0" fontId="0" fillId="0" borderId="0" xfId="0" applyProtection="1">
      <alignment horizontal="left" wrapText="1" indent="1"/>
      <protection locked="0"/>
    </xf>
    <xf numFmtId="0" fontId="3" fillId="2" borderId="0" xfId="3" applyAlignment="1" applyProtection="1">
      <alignment horizontal="center"/>
    </xf>
    <xf numFmtId="0" fontId="3" fillId="4" borderId="0" xfId="9">
      <alignment horizontal="center" wrapText="1"/>
      <protection locked="0"/>
    </xf>
    <xf numFmtId="164" fontId="9" fillId="0" borderId="0" xfId="6" applyNumberFormat="1" applyFill="1" applyBorder="1" applyAlignment="1" applyProtection="1">
      <alignment horizontal="right"/>
      <protection locked="0"/>
    </xf>
    <xf numFmtId="0" fontId="0" fillId="0" borderId="0" xfId="0" applyFont="1" applyFill="1" applyBorder="1">
      <alignment horizontal="left" wrapText="1" indent="1"/>
    </xf>
    <xf numFmtId="0" fontId="0" fillId="0" borderId="0" xfId="0" applyAlignment="1">
      <alignment vertical="top"/>
    </xf>
    <xf numFmtId="164" fontId="2" fillId="2" borderId="0" xfId="12">
      <alignment horizontal="center" vertical="center"/>
    </xf>
    <xf numFmtId="5" fontId="0" fillId="0" borderId="0" xfId="15" applyFont="1" applyFill="1" applyBorder="1">
      <alignment horizontal="right"/>
    </xf>
    <xf numFmtId="165" fontId="0" fillId="0" borderId="0" xfId="16" applyFont="1" applyFill="1" applyBorder="1">
      <alignment horizontal="right" indent="1"/>
    </xf>
    <xf numFmtId="41" fontId="0" fillId="0" borderId="0" xfId="13" applyFont="1" applyFill="1" applyBorder="1">
      <alignment horizontal="right" indent="1"/>
    </xf>
    <xf numFmtId="5" fontId="0" fillId="0" borderId="0" xfId="15" applyFont="1">
      <alignment horizontal="right"/>
    </xf>
    <xf numFmtId="37" fontId="6" fillId="0" borderId="0" xfId="14">
      <alignment horizontal="center"/>
    </xf>
    <xf numFmtId="0" fontId="3" fillId="4" borderId="4" xfId="2">
      <alignment horizontal="left" vertical="center" wrapText="1" indent="1"/>
    </xf>
    <xf numFmtId="0" fontId="3" fillId="4" borderId="3" xfId="11" applyFont="1" applyFill="1" applyAlignment="1">
      <alignment horizontal="left" vertical="center" wrapText="1" indent="1"/>
    </xf>
    <xf numFmtId="37" fontId="0" fillId="0" borderId="0" xfId="14" applyFont="1">
      <alignment horizontal="center"/>
    </xf>
    <xf numFmtId="14" fontId="7" fillId="0" borderId="0" xfId="8" applyFont="1" applyFill="1" applyBorder="1" applyAlignment="1">
      <alignment horizontal="right" indent="1"/>
    </xf>
    <xf numFmtId="14" fontId="0" fillId="0" borderId="0" xfId="8" applyFont="1" applyAlignment="1">
      <alignment horizontal="left" wrapText="1" indent="1"/>
    </xf>
    <xf numFmtId="0" fontId="5" fillId="3" borderId="0" xfId="1" applyAlignment="1">
      <alignment horizontal="left" wrapText="1" indent="1"/>
    </xf>
    <xf numFmtId="0" fontId="9" fillId="0" borderId="0" xfId="6">
      <alignment horizontal="right"/>
    </xf>
    <xf numFmtId="0" fontId="5" fillId="3" borderId="0" xfId="1" applyAlignment="1">
      <alignment wrapText="1"/>
    </xf>
    <xf numFmtId="0" fontId="10" fillId="0" borderId="0" xfId="10">
      <alignment wrapText="1"/>
    </xf>
    <xf numFmtId="0" fontId="5" fillId="3" borderId="0" xfId="1" applyNumberFormat="1" applyBorder="1" applyAlignment="1" applyProtection="1">
      <protection locked="0"/>
    </xf>
    <xf numFmtId="0" fontId="5" fillId="3" borderId="2" xfId="1" applyNumberFormat="1" applyBorder="1" applyAlignment="1" applyProtection="1">
      <alignment horizontal="left" vertical="top"/>
      <protection locked="0"/>
    </xf>
  </cellXfs>
  <cellStyles count="17">
    <cellStyle name="Amortization Table Heading" xfId="9"/>
    <cellStyle name="Comma" xfId="13" builtinId="3" customBuiltin="1"/>
    <cellStyle name="Comma [0]" xfId="14" builtinId="6" customBuiltin="1"/>
    <cellStyle name="Currency" xfId="15" builtinId="4" customBuiltin="1"/>
    <cellStyle name="Date" xfId="8"/>
    <cellStyle name="Explanatory Text" xfId="10" builtinId="53" customBuiltin="1"/>
    <cellStyle name="Followed Hyperlink" xfId="7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" builtinId="8" customBuiltin="1"/>
    <cellStyle name="Key Statistics left border" xfId="11"/>
    <cellStyle name="Monthly Loan Payment" xfId="12"/>
    <cellStyle name="Normal" xfId="0" builtinId="0" customBuiltin="1"/>
    <cellStyle name="Percent" xfId="16" builtinId="5" customBuiltin="1"/>
    <cellStyle name="Title" xfId="1" builtinId="15" customBuiltin="1"/>
  </cellStyles>
  <dxfs count="8">
    <dxf>
      <protection locked="1" hidden="0"/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protection locked="0" hidden="0"/>
    </dxf>
    <dxf>
      <protection locked="0" hidden="0"/>
    </dxf>
    <dxf>
      <font>
        <b val="0"/>
        <i val="0"/>
        <color theme="5" tint="-0.24994659260841701"/>
      </font>
      <border>
        <right style="thick">
          <color theme="0"/>
        </right>
      </border>
    </dxf>
    <dxf>
      <font>
        <b val="0"/>
        <i val="0"/>
        <color theme="5" tint="-0.24994659260841701"/>
      </font>
      <fill>
        <patternFill patternType="solid">
          <bgColor theme="2"/>
        </patternFill>
      </fill>
    </dxf>
    <dxf>
      <font>
        <color theme="0"/>
      </font>
      <fill>
        <patternFill>
          <bgColor theme="5" tint="-0.24994659260841701"/>
        </patternFill>
      </fill>
      <border>
        <left style="thick">
          <color theme="0"/>
        </left>
        <top style="thick">
          <color theme="0"/>
        </top>
      </border>
    </dxf>
    <dxf>
      <font>
        <b val="0"/>
        <i val="0"/>
        <color theme="1" tint="0.14996795556505021"/>
      </font>
      <fill>
        <patternFill patternType="solid">
          <bgColor theme="2"/>
        </patternFill>
      </fill>
      <border diagonalUp="0" diagonalDown="0">
        <left/>
        <right/>
        <top style="thick">
          <color theme="0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</dxfs>
  <tableStyles count="1" defaultTableStyle="Mortgage calculator" defaultPivotStyle="PivotStyleLight16">
    <tableStyle name="Mortgage calculator" pivot="0" count="4">
      <tableStyleElement type="wholeTable" dxfId="7"/>
      <tableStyleElement type="headerRow" dxfId="6"/>
      <tableStyleElement type="lastColumn" dxfId="5"/>
      <tableStyleElement type="secondColumn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LoanDetails" displayName="LoanDetails" ref="B3:E8" totalsRowDxfId="3" headerRowCellStyle="Heading 1">
  <autoFilter ref="B3:E8">
    <filterColumn colId="0" hiddenButton="1"/>
    <filterColumn colId="1" hiddenButton="1"/>
    <filterColumn colId="2" hiddenButton="1"/>
    <filterColumn colId="3" hiddenButton="1"/>
  </autoFilter>
  <tableColumns count="4">
    <tableColumn id="1" name="LOAN DETAILS" totalsRowLabel="Total"/>
    <tableColumn id="4" name="VALUES" totalsRowFunction="count"/>
    <tableColumn id="2" name="KEY STATISTICS" totalsRowDxfId="2"/>
    <tableColumn id="3" name="TOTALS" dataCellStyle="Currency"/>
  </tableColumns>
  <tableStyleInfo name="Mortgage calculator" showFirstColumn="0" showLastColumn="1" showRowStripes="1" showColumnStripes="1"/>
  <extLst>
    <ext xmlns:x14="http://schemas.microsoft.com/office/spreadsheetml/2009/9/main" uri="{504A1905-F514-4f6f-8877-14C23A59335A}">
      <x14:table altTextSummary="Enter loan details to generate loan key statistics for monthly loan payments, total monthly payments, total loan payments and total interest paid"/>
    </ext>
  </extLst>
</table>
</file>

<file path=xl/tables/table2.xml><?xml version="1.0" encoding="utf-8"?>
<table xmlns="http://schemas.openxmlformats.org/spreadsheetml/2006/main" id="1" name="Amortization" displayName="Amortization" ref="B3:J363" totalsRowShown="0" dataDxfId="0" headerRowCellStyle="Amortization Table Heading">
  <autoFilter ref="B3:J363"/>
  <tableColumns count="9">
    <tableColumn id="1" name="#" dataCellStyle="Comma [0]">
      <calculatedColumnFormula>ROWS($B$4:B4)</calculatedColumnFormula>
    </tableColumn>
    <tableColumn id="2" name="payment_x000a_date" dataCellStyle="Date">
      <calculatedColumnFormula>IF(ValuesEntered,IF(Amortization[[#This Row],['#]]&lt;=DurationOfLoan,IF(ROW()-ROW(Amortization[[#Headers],[payment
date]])=1,LoanStart,IF(I3&gt;0,EDATE(C3,1),"")),""),"")</calculatedColumnFormula>
    </tableColumn>
    <tableColumn id="3" name="opening_x000a_balance" dataCellStyle="Currency">
      <calculatedColumnFormula>IF(ROW()-ROW(Amortization[[#Headers],[opening
balance]])=1,LoanAmount,IF(Amortization[[#This Row],[payment
date]]="",0,INDEX(Amortization[], ROW()-4,8)))</calculatedColumnFormula>
    </tableColumn>
    <tableColumn id="4" name="interest" dataCellStyle="Currency">
      <calculatedColumnFormula>IF(ValuesEntered,IF(ROW()-ROW(Amortization[[#Headers],[interest]])=1,-IPMT(InterestRate/12,1,DurationOfLoan-ROWS($C$4:C4)+1,Amortization[[#This Row],[opening
balance]]),IFERROR(-IPMT(InterestRate/12,1,Amortization[[#This Row],['#
remaining]],D5),0)),0)</calculatedColumnFormula>
    </tableColumn>
    <tableColumn id="5" name="principal" dataCellStyle="Currency">
      <calculatedColumnFormula>IFERROR(IF(AND(ValuesEntered,Amortization[[#This Row],[payment
date]]&lt;&gt;""),-PPMT(InterestRate/12,1,DurationOfLoan-ROWS($C$4:C4)+1,Amortization[[#This Row],[opening
balance]]),""),0)</calculatedColumnFormula>
    </tableColumn>
    <tableColumn id="7" name="property_x000a_tax" dataCellStyle="Currency">
      <calculatedColumnFormula>IF(Amortization[[#This Row],[payment
date]]="",0,PropertyTaxAmount)</calculatedColumnFormula>
    </tableColumn>
    <tableColumn id="9" name="total_x000a_payments" dataCellStyle="Currency">
      <calculatedColumnFormula>IF(Amortization[[#This Row],[payment
date]]="",0,Amortization[[#This Row],[interest]]+Amortization[[#This Row],[principal]]+Amortization[[#This Row],[property
tax]])</calculatedColumnFormula>
    </tableColumn>
    <tableColumn id="10" name="closing_x000a_balance" dataCellStyle="Currency">
      <calculatedColumnFormula>IF(Amortization[[#This Row],[payment
date]]="",0,Amortization[[#This Row],[opening
balance]]-Amortization[[#This Row],[principal]])</calculatedColumnFormula>
    </tableColumn>
    <tableColumn id="11" name="#_x000a_remaining" dataCellStyle="Comma [0]">
      <calculatedColumnFormula>IF(Amortization[[#This Row],[closing
balance]]&gt;0,LastRow-ROW(),0)</calculatedColumnFormula>
    </tableColumn>
  </tableColumns>
  <tableStyleInfo name="Mortgage calculator" showFirstColumn="0" showLastColumn="0" showRowStripes="1" showColumnStripes="0"/>
  <extLst>
    <ext xmlns:x14="http://schemas.microsoft.com/office/spreadsheetml/2009/9/main" uri="{504A1905-F514-4f6f-8877-14C23A59335A}">
      <x14:table altTextSummary="Calculations for loan payments over time. Additional payments assumes an extra payment of the same monthly amount. Add a new row &amp; enter payment date. Columns update automatically"/>
    </ext>
  </extLst>
</table>
</file>

<file path=xl/theme/theme1.xml><?xml version="1.0" encoding="utf-8"?>
<a:theme xmlns:a="http://schemas.openxmlformats.org/drawingml/2006/main" name="Office Theme">
  <a:themeElements>
    <a:clrScheme name="Custom 12">
      <a:dk1>
        <a:sysClr val="windowText" lastClr="000000"/>
      </a:dk1>
      <a:lt1>
        <a:sysClr val="window" lastClr="FFFFFF"/>
      </a:lt1>
      <a:dk2>
        <a:srgbClr val="051B20"/>
      </a:dk2>
      <a:lt2>
        <a:srgbClr val="F7F7F9"/>
      </a:lt2>
      <a:accent1>
        <a:srgbClr val="8FC356"/>
      </a:accent1>
      <a:accent2>
        <a:srgbClr val="1C8FA7"/>
      </a:accent2>
      <a:accent3>
        <a:srgbClr val="EAA158"/>
      </a:accent3>
      <a:accent4>
        <a:srgbClr val="F6655A"/>
      </a:accent4>
      <a:accent5>
        <a:srgbClr val="E1D780"/>
      </a:accent5>
      <a:accent6>
        <a:srgbClr val="95669E"/>
      </a:accent6>
      <a:hlink>
        <a:srgbClr val="6B9B37"/>
      </a:hlink>
      <a:folHlink>
        <a:srgbClr val="95669E"/>
      </a:folHlink>
    </a:clrScheme>
    <a:fontScheme name="Theme Fonts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0.39997558519241921"/>
    <pageSetUpPr autoPageBreaks="0" fitToPage="1"/>
  </sheetPr>
  <dimension ref="A1:E10"/>
  <sheetViews>
    <sheetView showGridLines="0" zoomScaleNormal="100" workbookViewId="0">
      <selection activeCell="E10" sqref="E10"/>
    </sheetView>
  </sheetViews>
  <sheetFormatPr defaultColWidth="8.85546875" defaultRowHeight="30" customHeight="1" x14ac:dyDescent="0.25"/>
  <cols>
    <col min="1" max="1" width="2.7109375" style="1" customWidth="1"/>
    <col min="2" max="2" width="35.7109375" style="2" customWidth="1"/>
    <col min="3" max="3" width="20.7109375" style="1" customWidth="1"/>
    <col min="4" max="4" width="35.7109375" style="1" customWidth="1"/>
    <col min="5" max="5" width="20.7109375" customWidth="1"/>
    <col min="6" max="16384" width="8.85546875" style="1"/>
  </cols>
  <sheetData>
    <row r="1" spans="1:5" ht="30" customHeight="1" x14ac:dyDescent="0.4">
      <c r="A1"/>
      <c r="B1" s="23" t="s">
        <v>10</v>
      </c>
      <c r="C1" s="23"/>
      <c r="D1" s="5" t="s">
        <v>11</v>
      </c>
      <c r="E1" s="21"/>
    </row>
    <row r="2" spans="1:5" ht="30" customHeight="1" thickBot="1" x14ac:dyDescent="0.45">
      <c r="A2"/>
      <c r="B2" s="23" t="s">
        <v>9</v>
      </c>
      <c r="C2" s="23"/>
      <c r="D2" s="10">
        <f>E4</f>
        <v>52602.00273967057</v>
      </c>
      <c r="E2" s="21"/>
    </row>
    <row r="3" spans="1:5" ht="35.1" customHeight="1" thickTop="1" x14ac:dyDescent="0.25">
      <c r="A3"/>
      <c r="B3" s="16" t="s">
        <v>26</v>
      </c>
      <c r="C3" s="16" t="s">
        <v>27</v>
      </c>
      <c r="D3" s="17" t="s">
        <v>8</v>
      </c>
      <c r="E3" s="16" t="s">
        <v>28</v>
      </c>
    </row>
    <row r="4" spans="1:5" ht="30" customHeight="1" x14ac:dyDescent="0.25">
      <c r="B4" s="8" t="s">
        <v>15</v>
      </c>
      <c r="C4" s="11">
        <v>5900000</v>
      </c>
      <c r="D4" s="8" t="s">
        <v>12</v>
      </c>
      <c r="E4" s="14">
        <f>IFERROR(PMT(InterestRate/12,DurationOfLoan,-LoanAmount),0)</f>
        <v>52602.00273967057</v>
      </c>
    </row>
    <row r="5" spans="1:5" ht="30" customHeight="1" x14ac:dyDescent="0.25">
      <c r="B5" s="8" t="s">
        <v>5</v>
      </c>
      <c r="C5" s="12">
        <v>0.21</v>
      </c>
      <c r="D5" s="8" t="s">
        <v>17</v>
      </c>
      <c r="E5" s="14">
        <f ca="1">IFERROR(IF(ValuesEntered,SUM(total_payments),0),0)</f>
        <v>19019222.771329362</v>
      </c>
    </row>
    <row r="6" spans="1:5" ht="30" customHeight="1" x14ac:dyDescent="0.25">
      <c r="B6" s="8" t="s">
        <v>16</v>
      </c>
      <c r="C6" s="13">
        <v>360</v>
      </c>
      <c r="D6" s="8" t="s">
        <v>3</v>
      </c>
      <c r="E6" s="14">
        <f ca="1">IFERROR(IF(ValuesEntered,SUM(total_loan_payment),0),0)</f>
        <v>18884222.771329354</v>
      </c>
    </row>
    <row r="7" spans="1:5" ht="30" customHeight="1" x14ac:dyDescent="0.25">
      <c r="B7" s="8" t="s">
        <v>0</v>
      </c>
      <c r="C7" s="11">
        <v>3000000</v>
      </c>
      <c r="D7" s="8" t="s">
        <v>2</v>
      </c>
      <c r="E7" s="14">
        <f ca="1">IFERROR(IF(ValuesEntered,SUM(interest),0),0)</f>
        <v>15884222.77132936</v>
      </c>
    </row>
    <row r="8" spans="1:5" ht="30" customHeight="1" x14ac:dyDescent="0.25">
      <c r="B8" s="8" t="s">
        <v>1</v>
      </c>
      <c r="C8" s="19">
        <f ca="1">TODAY()+120</f>
        <v>45219</v>
      </c>
      <c r="D8" s="8" t="s">
        <v>19</v>
      </c>
      <c r="E8" s="14">
        <v>375</v>
      </c>
    </row>
    <row r="9" spans="1:5" customFormat="1" ht="30" customHeight="1" x14ac:dyDescent="0.25">
      <c r="B9" s="24" t="s">
        <v>18</v>
      </c>
      <c r="C9" s="24"/>
      <c r="D9" s="24"/>
      <c r="E9" s="24"/>
    </row>
    <row r="10" spans="1:5" ht="30" customHeight="1" x14ac:dyDescent="0.25">
      <c r="C10" s="7"/>
      <c r="D10" s="7"/>
      <c r="E10" s="22" t="s">
        <v>29</v>
      </c>
    </row>
  </sheetData>
  <sheetProtection insertRows="0" deleteRows="0" selectLockedCells="1"/>
  <mergeCells count="3">
    <mergeCell ref="B1:C1"/>
    <mergeCell ref="B2:C2"/>
    <mergeCell ref="B9:E9"/>
  </mergeCells>
  <dataValidations xWindow="814" yWindow="404" count="16">
    <dataValidation type="whole" errorStyle="warning" allowBlank="1" showInputMessage="1" showErrorMessage="1" error="The maximum length of a loan for this calculator is 360 months (30 years). Select RETRY to enter a value between 1 and 360, CANCEL to exit" prompt="Enter the Duration of the Loan (in months). Valid values are between 1 and 360 (30 years)" sqref="C6">
      <formula1>1</formula1>
      <formula2>360</formula2>
    </dataValidation>
    <dataValidation allowBlank="1" showInputMessage="1" showErrorMessage="1" prompt="Mortgage Calculator contains loan details &amp; automatically calculates Key Statistics to determine Total Monthly Loan Payment. A navigation link to Amortization Table is in cell E10" sqref="A1"/>
    <dataValidation allowBlank="1" showInputMessage="1" showErrorMessage="1" prompt="Enter the Purchase Price in this cell" sqref="C4"/>
    <dataValidation allowBlank="1" showInputMessage="1" showErrorMessage="1" prompt="Enter the Interest Rate in this cell" sqref="C5"/>
    <dataValidation allowBlank="1" showInputMessage="1" showErrorMessage="1" prompt="Enter the total Loan Amount in this cell" sqref="C7"/>
    <dataValidation allowBlank="1" showInputMessage="1" showErrorMessage="1" prompt="Enter the Loan Start Date in this cell" sqref="C8"/>
    <dataValidation allowBlank="1" showInputMessage="1" showErrorMessage="1" prompt="Enter the Monthly Property Tax Amount in this cell" sqref="E8"/>
    <dataValidation allowBlank="1" showInputMessage="1" showErrorMessage="1" prompt="Loan Details to enter are in this column under this heading" sqref="B3"/>
    <dataValidation allowBlank="1" showInputMessage="1" showErrorMessage="1" prompt="Monthly Loan Payment is automatically calculated in this cell" sqref="D2"/>
    <dataValidation allowBlank="1" showInputMessage="1" showErrorMessage="1" prompt="Enter Loan Detail values in this column under this heading. Enter Monthly Property Tax Amount in cell E8" sqref="C3"/>
    <dataValidation allowBlank="1" showInputMessage="1" showErrorMessage="1" prompt="Key Statistics for the loan are in this column under this heading. Enter Monthly Property Tax Amount in cell E8" sqref="D3"/>
    <dataValidation allowBlank="1" showInputMessage="1" showErrorMessage="1" prompt="Totals in this column under this heading are calculated automatically. Enter Monthly Property Tax Amount in cell E8" sqref="E3"/>
    <dataValidation allowBlank="1" showInputMessage="1" showErrorMessage="1" prompt="Title of this worksheet is in this and the cell below" sqref="B1:C1"/>
    <dataValidation allowBlank="1" showInputMessage="1" showErrorMessage="1" prompt="Monthly Loan Payment is automatically calculated below" sqref="D1"/>
    <dataValidation allowBlank="1" showInputMessage="1" showErrorMessage="1" prompt="This note applies to Total Monthly Payments in cell D5" sqref="B9"/>
    <dataValidation allowBlank="1" showInputMessage="1" showErrorMessage="1" prompt="Link to Amortization Table worksheet" sqref="E10"/>
  </dataValidations>
  <hyperlinks>
    <hyperlink ref="E10" location="'Amortization Table'!A1" tooltip="Link to Amortization Table" display="To Amortization Table"/>
  </hyperlinks>
  <printOptions horizontalCentered="1"/>
  <pageMargins left="0.25" right="0.25" top="0.75" bottom="0.75" header="0.3" footer="0.3"/>
  <pageSetup orientation="landscape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-0.249977111117893"/>
    <pageSetUpPr fitToPage="1"/>
  </sheetPr>
  <dimension ref="A1:J363"/>
  <sheetViews>
    <sheetView showGridLines="0" tabSelected="1" zoomScaleNormal="100" workbookViewId="0">
      <selection activeCell="K9" sqref="K9"/>
    </sheetView>
  </sheetViews>
  <sheetFormatPr defaultColWidth="8.85546875" defaultRowHeight="15" x14ac:dyDescent="0.25"/>
  <cols>
    <col min="1" max="1" width="2.7109375" style="4" customWidth="1"/>
    <col min="2" max="2" width="9.140625" style="4" customWidth="1"/>
    <col min="3" max="3" width="14.28515625" style="4" customWidth="1"/>
    <col min="4" max="4" width="16.28515625" style="4" customWidth="1"/>
    <col min="5" max="5" width="14.28515625" style="4" customWidth="1"/>
    <col min="6" max="6" width="16.28515625" style="4" customWidth="1"/>
    <col min="7" max="7" width="15.7109375" style="4" customWidth="1"/>
    <col min="8" max="9" width="16.28515625" style="4" customWidth="1"/>
    <col min="10" max="10" width="15.7109375" style="4" customWidth="1"/>
    <col min="11" max="16384" width="8.85546875" style="4"/>
  </cols>
  <sheetData>
    <row r="1" spans="1:10" s="3" customFormat="1" ht="30" customHeight="1" x14ac:dyDescent="0.4">
      <c r="A1"/>
      <c r="B1" s="25" t="s">
        <v>13</v>
      </c>
      <c r="C1" s="25"/>
      <c r="D1" s="25"/>
      <c r="E1" s="25"/>
      <c r="F1" s="25"/>
      <c r="G1" s="25"/>
      <c r="H1" s="25"/>
      <c r="I1" s="25"/>
      <c r="J1" s="25"/>
    </row>
    <row r="2" spans="1:10" s="3" customFormat="1" ht="30" customHeight="1" thickBot="1" x14ac:dyDescent="0.45">
      <c r="A2" s="9"/>
      <c r="B2" s="26" t="s">
        <v>14</v>
      </c>
      <c r="C2" s="26"/>
      <c r="D2" s="26"/>
      <c r="E2" s="26"/>
      <c r="F2" s="26"/>
      <c r="G2" s="26"/>
      <c r="H2" s="26"/>
      <c r="I2" s="26"/>
      <c r="J2" s="26"/>
    </row>
    <row r="3" spans="1:10" ht="35.1" customHeight="1" thickTop="1" x14ac:dyDescent="0.25">
      <c r="B3" s="6" t="s">
        <v>4</v>
      </c>
      <c r="C3" s="6" t="s">
        <v>20</v>
      </c>
      <c r="D3" s="6" t="s">
        <v>21</v>
      </c>
      <c r="E3" s="6" t="s">
        <v>6</v>
      </c>
      <c r="F3" s="6" t="s">
        <v>7</v>
      </c>
      <c r="G3" s="6" t="s">
        <v>22</v>
      </c>
      <c r="H3" s="6" t="s">
        <v>23</v>
      </c>
      <c r="I3" s="6" t="s">
        <v>24</v>
      </c>
      <c r="J3" s="6" t="s">
        <v>25</v>
      </c>
    </row>
    <row r="4" spans="1:10" ht="15" customHeight="1" x14ac:dyDescent="0.25">
      <c r="B4" s="15">
        <f>ROWS($B$4:B4)</f>
        <v>1</v>
      </c>
      <c r="C4" s="20">
        <f ca="1">IF(ValuesEntered,IF(Amortization[[#This Row],['#]]&lt;=DurationOfLoan,IF(ROW()-ROW(Amortization[[#Headers],[payment
date]])=1,LoanStart,IF(I3&gt;0,EDATE(C3,1),"")),""),"")</f>
        <v>45219</v>
      </c>
      <c r="D4" s="14">
        <f>IF(ROW()-ROW(Amortization[[#Headers],[opening
balance]])=1,LoanAmount,IF(Amortization[[#This Row],[payment
date]]="",0,INDEX(Amortization[], ROW()-4,8)))</f>
        <v>3000000</v>
      </c>
      <c r="E4" s="14">
        <f ca="1">IF(ValuesEntered,IF(ROW()-ROW(Amortization[[#Headers],[interest]])=1,-IPMT(InterestRate/12,1,DurationOfLoan-ROWS($C$4:C4)+1,Amortization[[#This Row],[opening
balance]]),IFERROR(-IPMT(InterestRate/12,1,Amortization[[#This Row],['#
remaining]],D5),0)),0)</f>
        <v>52499.999999999993</v>
      </c>
      <c r="F4" s="14">
        <f ca="1">IFERROR(IF(AND(ValuesEntered,Amortization[[#This Row],[payment
date]]&lt;&gt;""),-PPMT(InterestRate/12,1,DurationOfLoan-ROWS($C$4:C4)+1,Amortization[[#This Row],[opening
balance]]),""),0)</f>
        <v>102.0027396705718</v>
      </c>
      <c r="G4" s="14">
        <f ca="1">IF(Amortization[[#This Row],[payment
date]]="",0,PropertyTaxAmount)</f>
        <v>375</v>
      </c>
      <c r="H4" s="14">
        <f ca="1">IF(Amortization[[#This Row],[payment
date]]="",0,Amortization[[#This Row],[interest]]+Amortization[[#This Row],[principal]]+Amortization[[#This Row],[property
tax]])</f>
        <v>52977.002739670563</v>
      </c>
      <c r="I4" s="14">
        <f ca="1">IF(Amortization[[#This Row],[payment
date]]="",0,Amortization[[#This Row],[opening
balance]]-Amortization[[#This Row],[principal]])</f>
        <v>2999897.9972603293</v>
      </c>
      <c r="J4" s="18">
        <f ca="1">IF(Amortization[[#This Row],[closing
balance]]&gt;0,LastRow-ROW(),0)</f>
        <v>359</v>
      </c>
    </row>
    <row r="5" spans="1:10" ht="15" customHeight="1" x14ac:dyDescent="0.25">
      <c r="B5" s="15">
        <f>ROWS($B$4:B5)</f>
        <v>2</v>
      </c>
      <c r="C5" s="20">
        <f ca="1">IF(ValuesEntered,IF(Amortization[[#This Row],['#]]&lt;=DurationOfLoan,IF(ROW()-ROW(Amortization[[#Headers],[payment
date]])=1,LoanStart,IF(I4&gt;0,EDATE(C4,1),"")),""),"")</f>
        <v>45250</v>
      </c>
      <c r="D5" s="14">
        <f ca="1">IF(ROW()-ROW(Amortization[[#Headers],[opening
balance]])=1,LoanAmount,IF(Amortization[[#This Row],[payment
date]]="",0,INDEX(Amortization[], ROW()-4,8)))</f>
        <v>2999897.9972603293</v>
      </c>
      <c r="E5" s="14">
        <f ca="1">IF(ValuesEntered,IF(ROW()-ROW(Amortization[[#Headers],[interest]])=1,-IPMT(InterestRate/12,1,DurationOfLoan-ROWS($C$4:C5)+1,Amortization[[#This Row],[opening
balance]]),IFERROR(-IPMT(InterestRate/12,1,Amortization[[#This Row],['#
remaining]],D6),0)),0)</f>
        <v>52496.398665772496</v>
      </c>
      <c r="F5" s="14">
        <f ca="1">IFERROR(IF(AND(ValuesEntered,Amortization[[#This Row],[payment
date]]&lt;&gt;""),-PPMT(InterestRate/12,1,DurationOfLoan-ROWS($C$4:C5)+1,Amortization[[#This Row],[opening
balance]]),""),0)</f>
        <v>103.78778761480676</v>
      </c>
      <c r="G5" s="14">
        <f ca="1">IF(Amortization[[#This Row],[payment
date]]="",0,PropertyTaxAmount)</f>
        <v>375</v>
      </c>
      <c r="H5" s="14">
        <f ca="1">IF(Amortization[[#This Row],[payment
date]]="",0,Amortization[[#This Row],[interest]]+Amortization[[#This Row],[principal]]+Amortization[[#This Row],[property
tax]])</f>
        <v>52975.186453387301</v>
      </c>
      <c r="I5" s="14">
        <f ca="1">IF(Amortization[[#This Row],[payment
date]]="",0,Amortization[[#This Row],[opening
balance]]-Amortization[[#This Row],[principal]])</f>
        <v>2999794.2094727145</v>
      </c>
      <c r="J5" s="18">
        <f ca="1">IF(Amortization[[#This Row],[closing
balance]]&gt;0,LastRow-ROW(),0)</f>
        <v>358</v>
      </c>
    </row>
    <row r="6" spans="1:10" ht="15" customHeight="1" x14ac:dyDescent="0.25">
      <c r="B6" s="15">
        <f>ROWS($B$4:B6)</f>
        <v>3</v>
      </c>
      <c r="C6" s="20">
        <f ca="1">IF(ValuesEntered,IF(Amortization[[#This Row],['#]]&lt;=DurationOfLoan,IF(ROW()-ROW(Amortization[[#Headers],[payment
date]])=1,LoanStart,IF(I5&gt;0,EDATE(C5,1),"")),""),"")</f>
        <v>45280</v>
      </c>
      <c r="D6" s="14">
        <f ca="1">IF(ROW()-ROW(Amortization[[#Headers],[opening
balance]])=1,LoanAmount,IF(Amortization[[#This Row],[payment
date]]="",0,INDEX(Amortization[], ROW()-4,8)))</f>
        <v>2999794.2094727145</v>
      </c>
      <c r="E6" s="14">
        <f ca="1">IF(ValuesEntered,IF(ROW()-ROW(Amortization[[#Headers],[interest]])=1,-IPMT(InterestRate/12,1,DurationOfLoan-ROWS($C$4:C6)+1,Amortization[[#This Row],[opening
balance]]),IFERROR(-IPMT(InterestRate/12,1,Amortization[[#This Row],['#
remaining]],D7),0)),0)</f>
        <v>52494.550594479282</v>
      </c>
      <c r="F6" s="14">
        <f ca="1">IFERROR(IF(AND(ValuesEntered,Amortization[[#This Row],[payment
date]]&lt;&gt;""),-PPMT(InterestRate/12,1,DurationOfLoan-ROWS($C$4:C6)+1,Amortization[[#This Row],[opening
balance]]),""),0)</f>
        <v>105.60407389806589</v>
      </c>
      <c r="G6" s="14">
        <f ca="1">IF(Amortization[[#This Row],[payment
date]]="",0,PropertyTaxAmount)</f>
        <v>375</v>
      </c>
      <c r="H6" s="14">
        <f ca="1">IF(Amortization[[#This Row],[payment
date]]="",0,Amortization[[#This Row],[interest]]+Amortization[[#This Row],[principal]]+Amortization[[#This Row],[property
tax]])</f>
        <v>52975.154668377349</v>
      </c>
      <c r="I6" s="14">
        <f ca="1">IF(Amortization[[#This Row],[payment
date]]="",0,Amortization[[#This Row],[opening
balance]]-Amortization[[#This Row],[principal]])</f>
        <v>2999688.6053988165</v>
      </c>
      <c r="J6" s="18">
        <f ca="1">IF(Amortization[[#This Row],[closing
balance]]&gt;0,LastRow-ROW(),0)</f>
        <v>357</v>
      </c>
    </row>
    <row r="7" spans="1:10" ht="15" customHeight="1" x14ac:dyDescent="0.25">
      <c r="B7" s="15">
        <f>ROWS($B$4:B7)</f>
        <v>4</v>
      </c>
      <c r="C7" s="20">
        <f ca="1">IF(ValuesEntered,IF(Amortization[[#This Row],['#]]&lt;=DurationOfLoan,IF(ROW()-ROW(Amortization[[#Headers],[payment
date]])=1,LoanStart,IF(I6&gt;0,EDATE(C6,1),"")),""),"")</f>
        <v>45311</v>
      </c>
      <c r="D7" s="14">
        <f ca="1">IF(ROW()-ROW(Amortization[[#Headers],[opening
balance]])=1,LoanAmount,IF(Amortization[[#This Row],[payment
date]]="",0,INDEX(Amortization[], ROW()-4,8)))</f>
        <v>2999688.6053988165</v>
      </c>
      <c r="E7" s="14">
        <f ca="1">IF(ValuesEntered,IF(ROW()-ROW(Amortization[[#Headers],[interest]])=1,-IPMT(InterestRate/12,1,DurationOfLoan-ROWS($C$4:C7)+1,Amortization[[#This Row],[opening
balance]]),IFERROR(-IPMT(InterestRate/12,1,Amortization[[#This Row],['#
remaining]],D8),0)),0)</f>
        <v>52492.670181938433</v>
      </c>
      <c r="F7" s="14">
        <f ca="1">IFERROR(IF(AND(ValuesEntered,Amortization[[#This Row],[payment
date]]&lt;&gt;""),-PPMT(InterestRate/12,1,DurationOfLoan-ROWS($C$4:C7)+1,Amortization[[#This Row],[opening
balance]]),""),0)</f>
        <v>107.45214519128214</v>
      </c>
      <c r="G7" s="14">
        <f ca="1">IF(Amortization[[#This Row],[payment
date]]="",0,PropertyTaxAmount)</f>
        <v>375</v>
      </c>
      <c r="H7" s="14">
        <f ca="1">IF(Amortization[[#This Row],[payment
date]]="",0,Amortization[[#This Row],[interest]]+Amortization[[#This Row],[principal]]+Amortization[[#This Row],[property
tax]])</f>
        <v>52975.122327129713</v>
      </c>
      <c r="I7" s="14">
        <f ca="1">IF(Amortization[[#This Row],[payment
date]]="",0,Amortization[[#This Row],[opening
balance]]-Amortization[[#This Row],[principal]])</f>
        <v>2999581.1532536251</v>
      </c>
      <c r="J7" s="18">
        <f ca="1">IF(Amortization[[#This Row],[closing
balance]]&gt;0,LastRow-ROW(),0)</f>
        <v>356</v>
      </c>
    </row>
    <row r="8" spans="1:10" ht="15" customHeight="1" x14ac:dyDescent="0.25">
      <c r="B8" s="15">
        <f>ROWS($B$4:B8)</f>
        <v>5</v>
      </c>
      <c r="C8" s="20">
        <f ca="1">IF(ValuesEntered,IF(Amortization[[#This Row],['#]]&lt;=DurationOfLoan,IF(ROW()-ROW(Amortization[[#Headers],[payment
date]])=1,LoanStart,IF(I7&gt;0,EDATE(C7,1),"")),""),"")</f>
        <v>45342</v>
      </c>
      <c r="D8" s="14">
        <f ca="1">IF(ROW()-ROW(Amortization[[#Headers],[opening
balance]])=1,LoanAmount,IF(Amortization[[#This Row],[payment
date]]="",0,INDEX(Amortization[], ROW()-4,8)))</f>
        <v>2999581.1532536251</v>
      </c>
      <c r="E8" s="14">
        <f ca="1">IF(ValuesEntered,IF(ROW()-ROW(Amortization[[#Headers],[interest]])=1,-IPMT(InterestRate/12,1,DurationOfLoan-ROWS($C$4:C8)+1,Amortization[[#This Row],[opening
balance]]),IFERROR(-IPMT(InterestRate/12,1,Amortization[[#This Row],['#
remaining]],D9),0)),0)</f>
        <v>52490.756862178117</v>
      </c>
      <c r="F8" s="14">
        <f ca="1">IFERROR(IF(AND(ValuesEntered,Amortization[[#This Row],[payment
date]]&lt;&gt;""),-PPMT(InterestRate/12,1,DurationOfLoan-ROWS($C$4:C8)+1,Amortization[[#This Row],[opening
balance]]),""),0)</f>
        <v>109.33255773212954</v>
      </c>
      <c r="G8" s="14">
        <f ca="1">IF(Amortization[[#This Row],[payment
date]]="",0,PropertyTaxAmount)</f>
        <v>375</v>
      </c>
      <c r="H8" s="14">
        <f ca="1">IF(Amortization[[#This Row],[payment
date]]="",0,Amortization[[#This Row],[interest]]+Amortization[[#This Row],[principal]]+Amortization[[#This Row],[property
tax]])</f>
        <v>52975.089419910248</v>
      </c>
      <c r="I8" s="14">
        <f ca="1">IF(Amortization[[#This Row],[payment
date]]="",0,Amortization[[#This Row],[opening
balance]]-Amortization[[#This Row],[principal]])</f>
        <v>2999471.8206958929</v>
      </c>
      <c r="J8" s="18">
        <f ca="1">IF(Amortization[[#This Row],[closing
balance]]&gt;0,LastRow-ROW(),0)</f>
        <v>355</v>
      </c>
    </row>
    <row r="9" spans="1:10" ht="15" customHeight="1" x14ac:dyDescent="0.25">
      <c r="B9" s="15">
        <f>ROWS($B$4:B9)</f>
        <v>6</v>
      </c>
      <c r="C9" s="20">
        <f ca="1">IF(ValuesEntered,IF(Amortization[[#This Row],['#]]&lt;=DurationOfLoan,IF(ROW()-ROW(Amortization[[#Headers],[payment
date]])=1,LoanStart,IF(I8&gt;0,EDATE(C8,1),"")),""),"")</f>
        <v>45371</v>
      </c>
      <c r="D9" s="14">
        <f ca="1">IF(ROW()-ROW(Amortization[[#Headers],[opening
balance]])=1,LoanAmount,IF(Amortization[[#This Row],[payment
date]]="",0,INDEX(Amortization[], ROW()-4,8)))</f>
        <v>2999471.8206958929</v>
      </c>
      <c r="E9" s="14">
        <f ca="1">IF(ValuesEntered,IF(ROW()-ROW(Amortization[[#Headers],[interest]])=1,-IPMT(InterestRate/12,1,DurationOfLoan-ROWS($C$4:C9)+1,Amortization[[#This Row],[opening
balance]]),IFERROR(-IPMT(InterestRate/12,1,Amortization[[#This Row],['#
remaining]],D10),0)),0)</f>
        <v>52488.810059322008</v>
      </c>
      <c r="F9" s="14">
        <f ca="1">IFERROR(IF(AND(ValuesEntered,Amortization[[#This Row],[payment
date]]&lt;&gt;""),-PPMT(InterestRate/12,1,DurationOfLoan-ROWS($C$4:C9)+1,Amortization[[#This Row],[opening
balance]]),""),0)</f>
        <v>111.24587749244181</v>
      </c>
      <c r="G9" s="14">
        <f ca="1">IF(Amortization[[#This Row],[payment
date]]="",0,PropertyTaxAmount)</f>
        <v>375</v>
      </c>
      <c r="H9" s="14">
        <f ca="1">IF(Amortization[[#This Row],[payment
date]]="",0,Amortization[[#This Row],[interest]]+Amortization[[#This Row],[principal]]+Amortization[[#This Row],[property
tax]])</f>
        <v>52975.055936814453</v>
      </c>
      <c r="I9" s="14">
        <f ca="1">IF(Amortization[[#This Row],[payment
date]]="",0,Amortization[[#This Row],[opening
balance]]-Amortization[[#This Row],[principal]])</f>
        <v>2999360.5748184007</v>
      </c>
      <c r="J9" s="18">
        <f ca="1">IF(Amortization[[#This Row],[closing
balance]]&gt;0,LastRow-ROW(),0)</f>
        <v>354</v>
      </c>
    </row>
    <row r="10" spans="1:10" ht="15" customHeight="1" x14ac:dyDescent="0.25">
      <c r="B10" s="15">
        <f>ROWS($B$4:B10)</f>
        <v>7</v>
      </c>
      <c r="C10" s="20">
        <f ca="1">IF(ValuesEntered,IF(Amortization[[#This Row],['#]]&lt;=DurationOfLoan,IF(ROW()-ROW(Amortization[[#Headers],[payment
date]])=1,LoanStart,IF(I9&gt;0,EDATE(C9,1),"")),""),"")</f>
        <v>45402</v>
      </c>
      <c r="D10" s="14">
        <f ca="1">IF(ROW()-ROW(Amortization[[#Headers],[opening
balance]])=1,LoanAmount,IF(Amortization[[#This Row],[payment
date]]="",0,INDEX(Amortization[], ROW()-4,8)))</f>
        <v>2999360.5748184007</v>
      </c>
      <c r="E10" s="14">
        <f ca="1">IF(ValuesEntered,IF(ROW()-ROW(Amortization[[#Headers],[interest]])=1,-IPMT(InterestRate/12,1,DurationOfLoan-ROWS($C$4:C10)+1,Amortization[[#This Row],[opening
balance]]),IFERROR(-IPMT(InterestRate/12,1,Amortization[[#This Row],['#
remaining]],D11),0)),0)</f>
        <v>52486.829187415904</v>
      </c>
      <c r="F10" s="14">
        <f ca="1">IFERROR(IF(AND(ValuesEntered,Amortization[[#This Row],[payment
date]]&lt;&gt;""),-PPMT(InterestRate/12,1,DurationOfLoan-ROWS($C$4:C10)+1,Amortization[[#This Row],[opening
balance]]),""),0)</f>
        <v>113.19268034855951</v>
      </c>
      <c r="G10" s="14">
        <f ca="1">IF(Amortization[[#This Row],[payment
date]]="",0,PropertyTaxAmount)</f>
        <v>375</v>
      </c>
      <c r="H10" s="14">
        <f ca="1">IF(Amortization[[#This Row],[payment
date]]="",0,Amortization[[#This Row],[interest]]+Amortization[[#This Row],[principal]]+Amortization[[#This Row],[property
tax]])</f>
        <v>52975.021867764466</v>
      </c>
      <c r="I10" s="14">
        <f ca="1">IF(Amortization[[#This Row],[payment
date]]="",0,Amortization[[#This Row],[opening
balance]]-Amortization[[#This Row],[principal]])</f>
        <v>2999247.382138052</v>
      </c>
      <c r="J10" s="18">
        <f ca="1">IF(Amortization[[#This Row],[closing
balance]]&gt;0,LastRow-ROW(),0)</f>
        <v>353</v>
      </c>
    </row>
    <row r="11" spans="1:10" ht="15" customHeight="1" x14ac:dyDescent="0.25">
      <c r="B11" s="15">
        <f>ROWS($B$4:B11)</f>
        <v>8</v>
      </c>
      <c r="C11" s="20">
        <f ca="1">IF(ValuesEntered,IF(Amortization[[#This Row],['#]]&lt;=DurationOfLoan,IF(ROW()-ROW(Amortization[[#Headers],[payment
date]])=1,LoanStart,IF(I10&gt;0,EDATE(C10,1),"")),""),"")</f>
        <v>45432</v>
      </c>
      <c r="D11" s="14">
        <f ca="1">IF(ROW()-ROW(Amortization[[#Headers],[opening
balance]])=1,LoanAmount,IF(Amortization[[#This Row],[payment
date]]="",0,INDEX(Amortization[], ROW()-4,8)))</f>
        <v>2999247.382138052</v>
      </c>
      <c r="E11" s="14">
        <f ca="1">IF(ValuesEntered,IF(ROW()-ROW(Amortization[[#Headers],[interest]])=1,-IPMT(InterestRate/12,1,DurationOfLoan-ROWS($C$4:C11)+1,Amortization[[#This Row],[opening
balance]]),IFERROR(-IPMT(InterestRate/12,1,Amortization[[#This Row],['#
remaining]],D12),0)),0)</f>
        <v>52484.813650251446</v>
      </c>
      <c r="F11" s="14">
        <f ca="1">IFERROR(IF(AND(ValuesEntered,Amortization[[#This Row],[payment
date]]&lt;&gt;""),-PPMT(InterestRate/12,1,DurationOfLoan-ROWS($C$4:C11)+1,Amortization[[#This Row],[opening
balance]]),""),0)</f>
        <v>115.17355225465927</v>
      </c>
      <c r="G11" s="14">
        <f ca="1">IF(Amortization[[#This Row],[payment
date]]="",0,PropertyTaxAmount)</f>
        <v>375</v>
      </c>
      <c r="H11" s="14">
        <f ca="1">IF(Amortization[[#This Row],[payment
date]]="",0,Amortization[[#This Row],[interest]]+Amortization[[#This Row],[principal]]+Amortization[[#This Row],[property
tax]])</f>
        <v>52974.987202506105</v>
      </c>
      <c r="I11" s="14">
        <f ca="1">IF(Amortization[[#This Row],[payment
date]]="",0,Amortization[[#This Row],[opening
balance]]-Amortization[[#This Row],[principal]])</f>
        <v>2999132.2085857973</v>
      </c>
      <c r="J11" s="18">
        <f ca="1">IF(Amortization[[#This Row],[closing
balance]]&gt;0,LastRow-ROW(),0)</f>
        <v>352</v>
      </c>
    </row>
    <row r="12" spans="1:10" ht="15" customHeight="1" x14ac:dyDescent="0.25">
      <c r="B12" s="15">
        <f>ROWS($B$4:B12)</f>
        <v>9</v>
      </c>
      <c r="C12" s="20">
        <f ca="1">IF(ValuesEntered,IF(Amortization[[#This Row],['#]]&lt;=DurationOfLoan,IF(ROW()-ROW(Amortization[[#Headers],[payment
date]])=1,LoanStart,IF(I11&gt;0,EDATE(C11,1),"")),""),"")</f>
        <v>45463</v>
      </c>
      <c r="D12" s="14">
        <f ca="1">IF(ROW()-ROW(Amortization[[#Headers],[opening
balance]])=1,LoanAmount,IF(Amortization[[#This Row],[payment
date]]="",0,INDEX(Amortization[], ROW()-4,8)))</f>
        <v>2999132.2085857973</v>
      </c>
      <c r="E12" s="14">
        <f ca="1">IF(ValuesEntered,IF(ROW()-ROW(Amortization[[#Headers],[interest]])=1,-IPMT(InterestRate/12,1,DurationOfLoan-ROWS($C$4:C12)+1,Amortization[[#This Row],[opening
balance]]),IFERROR(-IPMT(InterestRate/12,1,Amortization[[#This Row],['#
remaining]],D13),0)),0)</f>
        <v>52482.76284118661</v>
      </c>
      <c r="F12" s="14">
        <f ca="1">IFERROR(IF(AND(ValuesEntered,Amortization[[#This Row],[payment
date]]&lt;&gt;""),-PPMT(InterestRate/12,1,DurationOfLoan-ROWS($C$4:C12)+1,Amortization[[#This Row],[opening
balance]]),""),0)</f>
        <v>117.1890894191158</v>
      </c>
      <c r="G12" s="14">
        <f ca="1">IF(Amortization[[#This Row],[payment
date]]="",0,PropertyTaxAmount)</f>
        <v>375</v>
      </c>
      <c r="H12" s="14">
        <f ca="1">IF(Amortization[[#This Row],[payment
date]]="",0,Amortization[[#This Row],[interest]]+Amortization[[#This Row],[principal]]+Amortization[[#This Row],[property
tax]])</f>
        <v>52974.951930605726</v>
      </c>
      <c r="I12" s="14">
        <f ca="1">IF(Amortization[[#This Row],[payment
date]]="",0,Amortization[[#This Row],[opening
balance]]-Amortization[[#This Row],[principal]])</f>
        <v>2999015.019496378</v>
      </c>
      <c r="J12" s="18">
        <f ca="1">IF(Amortization[[#This Row],[closing
balance]]&gt;0,LastRow-ROW(),0)</f>
        <v>351</v>
      </c>
    </row>
    <row r="13" spans="1:10" ht="15" customHeight="1" x14ac:dyDescent="0.25">
      <c r="B13" s="15">
        <f>ROWS($B$4:B13)</f>
        <v>10</v>
      </c>
      <c r="C13" s="20">
        <f ca="1">IF(ValuesEntered,IF(Amortization[[#This Row],['#]]&lt;=DurationOfLoan,IF(ROW()-ROW(Amortization[[#Headers],[payment
date]])=1,LoanStart,IF(I12&gt;0,EDATE(C12,1),"")),""),"")</f>
        <v>45493</v>
      </c>
      <c r="D13" s="14">
        <f ca="1">IF(ROW()-ROW(Amortization[[#Headers],[opening
balance]])=1,LoanAmount,IF(Amortization[[#This Row],[payment
date]]="",0,INDEX(Amortization[], ROW()-4,8)))</f>
        <v>2999015.019496378</v>
      </c>
      <c r="E13" s="14">
        <f ca="1">IF(ValuesEntered,IF(ROW()-ROW(Amortization[[#Headers],[interest]])=1,-IPMT(InterestRate/12,1,DurationOfLoan-ROWS($C$4:C13)+1,Amortization[[#This Row],[opening
balance]]),IFERROR(-IPMT(InterestRate/12,1,Amortization[[#This Row],['#
remaining]],D14),0)),0)</f>
        <v>52480.676142963144</v>
      </c>
      <c r="F13" s="14">
        <f ca="1">IFERROR(IF(AND(ValuesEntered,Amortization[[#This Row],[payment
date]]&lt;&gt;""),-PPMT(InterestRate/12,1,DurationOfLoan-ROWS($C$4:C13)+1,Amortization[[#This Row],[opening
balance]]),""),0)</f>
        <v>119.23989848395043</v>
      </c>
      <c r="G13" s="14">
        <f ca="1">IF(Amortization[[#This Row],[payment
date]]="",0,PropertyTaxAmount)</f>
        <v>375</v>
      </c>
      <c r="H13" s="14">
        <f ca="1">IF(Amortization[[#This Row],[payment
date]]="",0,Amortization[[#This Row],[interest]]+Amortization[[#This Row],[principal]]+Amortization[[#This Row],[property
tax]])</f>
        <v>52974.916041447097</v>
      </c>
      <c r="I13" s="14">
        <f ca="1">IF(Amortization[[#This Row],[payment
date]]="",0,Amortization[[#This Row],[opening
balance]]-Amortization[[#This Row],[principal]])</f>
        <v>2998895.7795978943</v>
      </c>
      <c r="J13" s="18">
        <f ca="1">IF(Amortization[[#This Row],[closing
balance]]&gt;0,LastRow-ROW(),0)</f>
        <v>350</v>
      </c>
    </row>
    <row r="14" spans="1:10" ht="15" customHeight="1" x14ac:dyDescent="0.25">
      <c r="B14" s="15">
        <f>ROWS($B$4:B14)</f>
        <v>11</v>
      </c>
      <c r="C14" s="20">
        <f ca="1">IF(ValuesEntered,IF(Amortization[[#This Row],['#]]&lt;=DurationOfLoan,IF(ROW()-ROW(Amortization[[#Headers],[payment
date]])=1,LoanStart,IF(I13&gt;0,EDATE(C13,1),"")),""),"")</f>
        <v>45524</v>
      </c>
      <c r="D14" s="14">
        <f ca="1">IF(ROW()-ROW(Amortization[[#Headers],[opening
balance]])=1,LoanAmount,IF(Amortization[[#This Row],[payment
date]]="",0,INDEX(Amortization[], ROW()-4,8)))</f>
        <v>2998895.7795978943</v>
      </c>
      <c r="E14" s="14">
        <f ca="1">IF(ValuesEntered,IF(ROW()-ROW(Amortization[[#Headers],[interest]])=1,-IPMT(InterestRate/12,1,DurationOfLoan-ROWS($C$4:C14)+1,Amortization[[#This Row],[opening
balance]]),IFERROR(-IPMT(InterestRate/12,1,Amortization[[#This Row],['#
remaining]],D15),0)),0)</f>
        <v>52478.552927520759</v>
      </c>
      <c r="F14" s="14">
        <f ca="1">IFERROR(IF(AND(ValuesEntered,Amortization[[#This Row],[payment
date]]&lt;&gt;""),-PPMT(InterestRate/12,1,DurationOfLoan-ROWS($C$4:C14)+1,Amortization[[#This Row],[opening
balance]]),""),0)</f>
        <v>121.32659670741954</v>
      </c>
      <c r="G14" s="14">
        <f ca="1">IF(Amortization[[#This Row],[payment
date]]="",0,PropertyTaxAmount)</f>
        <v>375</v>
      </c>
      <c r="H14" s="14">
        <f ca="1">IF(Amortization[[#This Row],[payment
date]]="",0,Amortization[[#This Row],[interest]]+Amortization[[#This Row],[principal]]+Amortization[[#This Row],[property
tax]])</f>
        <v>52974.879524228178</v>
      </c>
      <c r="I14" s="14">
        <f ca="1">IF(Amortization[[#This Row],[payment
date]]="",0,Amortization[[#This Row],[opening
balance]]-Amortization[[#This Row],[principal]])</f>
        <v>2998774.4530011867</v>
      </c>
      <c r="J14" s="18">
        <f ca="1">IF(Amortization[[#This Row],[closing
balance]]&gt;0,LastRow-ROW(),0)</f>
        <v>349</v>
      </c>
    </row>
    <row r="15" spans="1:10" ht="15" customHeight="1" x14ac:dyDescent="0.25">
      <c r="B15" s="15">
        <f>ROWS($B$4:B15)</f>
        <v>12</v>
      </c>
      <c r="C15" s="20">
        <f ca="1">IF(ValuesEntered,IF(Amortization[[#This Row],['#]]&lt;=DurationOfLoan,IF(ROW()-ROW(Amortization[[#Headers],[payment
date]])=1,LoanStart,IF(I14&gt;0,EDATE(C14,1),"")),""),"")</f>
        <v>45555</v>
      </c>
      <c r="D15" s="14">
        <f ca="1">IF(ROW()-ROW(Amortization[[#Headers],[opening
balance]])=1,LoanAmount,IF(Amortization[[#This Row],[payment
date]]="",0,INDEX(Amortization[], ROW()-4,8)))</f>
        <v>2998774.4530011867</v>
      </c>
      <c r="E15" s="14">
        <f ca="1">IF(ValuesEntered,IF(ROW()-ROW(Amortization[[#Headers],[interest]])=1,-IPMT(InterestRate/12,1,DurationOfLoan-ROWS($C$4:C15)+1,Amortization[[#This Row],[opening
balance]]),IFERROR(-IPMT(InterestRate/12,1,Amortization[[#This Row],['#
remaining]],D16),0)),0)</f>
        <v>52476.392555808146</v>
      </c>
      <c r="F15" s="14">
        <f ca="1">IFERROR(IF(AND(ValuesEntered,Amortization[[#This Row],[payment
date]]&lt;&gt;""),-PPMT(InterestRate/12,1,DurationOfLoan-ROWS($C$4:C15)+1,Amortization[[#This Row],[opening
balance]]),""),0)</f>
        <v>123.44981214979936</v>
      </c>
      <c r="G15" s="14">
        <f ca="1">IF(Amortization[[#This Row],[payment
date]]="",0,PropertyTaxAmount)</f>
        <v>375</v>
      </c>
      <c r="H15" s="14">
        <f ca="1">IF(Amortization[[#This Row],[payment
date]]="",0,Amortization[[#This Row],[interest]]+Amortization[[#This Row],[principal]]+Amortization[[#This Row],[property
tax]])</f>
        <v>52974.842367957943</v>
      </c>
      <c r="I15" s="14">
        <f ca="1">IF(Amortization[[#This Row],[payment
date]]="",0,Amortization[[#This Row],[opening
balance]]-Amortization[[#This Row],[principal]])</f>
        <v>2998651.0031890371</v>
      </c>
      <c r="J15" s="18">
        <f ca="1">IF(Amortization[[#This Row],[closing
balance]]&gt;0,LastRow-ROW(),0)</f>
        <v>348</v>
      </c>
    </row>
    <row r="16" spans="1:10" ht="15" customHeight="1" x14ac:dyDescent="0.25">
      <c r="B16" s="15">
        <f>ROWS($B$4:B16)</f>
        <v>13</v>
      </c>
      <c r="C16" s="20">
        <f ca="1">IF(ValuesEntered,IF(Amortization[[#This Row],['#]]&lt;=DurationOfLoan,IF(ROW()-ROW(Amortization[[#Headers],[payment
date]])=1,LoanStart,IF(I15&gt;0,EDATE(C15,1),"")),""),"")</f>
        <v>45585</v>
      </c>
      <c r="D16" s="14">
        <f ca="1">IF(ROW()-ROW(Amortization[[#Headers],[opening
balance]])=1,LoanAmount,IF(Amortization[[#This Row],[payment
date]]="",0,INDEX(Amortization[], ROW()-4,8)))</f>
        <v>2998651.0031890371</v>
      </c>
      <c r="E16" s="14">
        <f ca="1">IF(ValuesEntered,IF(ROW()-ROW(Amortization[[#Headers],[interest]])=1,-IPMT(InterestRate/12,1,DurationOfLoan-ROWS($C$4:C16)+1,Amortization[[#This Row],[opening
balance]]),IFERROR(-IPMT(InterestRate/12,1,Amortization[[#This Row],['#
remaining]],D17),0)),0)</f>
        <v>52474.194377590553</v>
      </c>
      <c r="F16" s="14">
        <f ca="1">IFERROR(IF(AND(ValuesEntered,Amortization[[#This Row],[payment
date]]&lt;&gt;""),-PPMT(InterestRate/12,1,DurationOfLoan-ROWS($C$4:C16)+1,Amortization[[#This Row],[opening
balance]]),""),0)</f>
        <v>125.61018386242084</v>
      </c>
      <c r="G16" s="14">
        <f ca="1">IF(Amortization[[#This Row],[payment
date]]="",0,PropertyTaxAmount)</f>
        <v>375</v>
      </c>
      <c r="H16" s="14">
        <f ca="1">IF(Amortization[[#This Row],[payment
date]]="",0,Amortization[[#This Row],[interest]]+Amortization[[#This Row],[principal]]+Amortization[[#This Row],[property
tax]])</f>
        <v>52974.804561452976</v>
      </c>
      <c r="I16" s="14">
        <f ca="1">IF(Amortization[[#This Row],[payment
date]]="",0,Amortization[[#This Row],[opening
balance]]-Amortization[[#This Row],[principal]])</f>
        <v>2998525.3930051746</v>
      </c>
      <c r="J16" s="18">
        <f ca="1">IF(Amortization[[#This Row],[closing
balance]]&gt;0,LastRow-ROW(),0)</f>
        <v>347</v>
      </c>
    </row>
    <row r="17" spans="2:10" ht="15" customHeight="1" x14ac:dyDescent="0.25">
      <c r="B17" s="15">
        <f>ROWS($B$4:B17)</f>
        <v>14</v>
      </c>
      <c r="C17" s="20">
        <f ca="1">IF(ValuesEntered,IF(Amortization[[#This Row],['#]]&lt;=DurationOfLoan,IF(ROW()-ROW(Amortization[[#Headers],[payment
date]])=1,LoanStart,IF(I16&gt;0,EDATE(C16,1),"")),""),"")</f>
        <v>45616</v>
      </c>
      <c r="D17" s="14">
        <f ca="1">IF(ROW()-ROW(Amortization[[#Headers],[opening
balance]])=1,LoanAmount,IF(Amortization[[#This Row],[payment
date]]="",0,INDEX(Amortization[], ROW()-4,8)))</f>
        <v>2998525.3930051746</v>
      </c>
      <c r="E17" s="14">
        <f ca="1">IF(ValuesEntered,IF(ROW()-ROW(Amortization[[#Headers],[interest]])=1,-IPMT(InterestRate/12,1,DurationOfLoan-ROWS($C$4:C17)+1,Amortization[[#This Row],[opening
balance]]),IFERROR(-IPMT(InterestRate/12,1,Amortization[[#This Row],['#
remaining]],D18),0)),0)</f>
        <v>52471.957731254151</v>
      </c>
      <c r="F17" s="14">
        <f ca="1">IFERROR(IF(AND(ValuesEntered,Amortization[[#This Row],[payment
date]]&lt;&gt;""),-PPMT(InterestRate/12,1,DurationOfLoan-ROWS($C$4:C17)+1,Amortization[[#This Row],[opening
balance]]),""),0)</f>
        <v>127.80836208001317</v>
      </c>
      <c r="G17" s="14">
        <f ca="1">IF(Amortization[[#This Row],[payment
date]]="",0,PropertyTaxAmount)</f>
        <v>375</v>
      </c>
      <c r="H17" s="14">
        <f ca="1">IF(Amortization[[#This Row],[payment
date]]="",0,Amortization[[#This Row],[interest]]+Amortization[[#This Row],[principal]]+Amortization[[#This Row],[property
tax]])</f>
        <v>52974.766093334161</v>
      </c>
      <c r="I17" s="14">
        <f ca="1">IF(Amortization[[#This Row],[payment
date]]="",0,Amortization[[#This Row],[opening
balance]]-Amortization[[#This Row],[principal]])</f>
        <v>2998397.5846430948</v>
      </c>
      <c r="J17" s="18">
        <f ca="1">IF(Amortization[[#This Row],[closing
balance]]&gt;0,LastRow-ROW(),0)</f>
        <v>346</v>
      </c>
    </row>
    <row r="18" spans="2:10" ht="15" customHeight="1" x14ac:dyDescent="0.25">
      <c r="B18" s="15">
        <f>ROWS($B$4:B18)</f>
        <v>15</v>
      </c>
      <c r="C18" s="20">
        <f ca="1">IF(ValuesEntered,IF(Amortization[[#This Row],['#]]&lt;=DurationOfLoan,IF(ROW()-ROW(Amortization[[#Headers],[payment
date]])=1,LoanStart,IF(I17&gt;0,EDATE(C17,1),"")),""),"")</f>
        <v>45646</v>
      </c>
      <c r="D18" s="14">
        <f ca="1">IF(ROW()-ROW(Amortization[[#Headers],[opening
balance]])=1,LoanAmount,IF(Amortization[[#This Row],[payment
date]]="",0,INDEX(Amortization[], ROW()-4,8)))</f>
        <v>2998397.5846430948</v>
      </c>
      <c r="E18" s="14">
        <f ca="1">IF(ValuesEntered,IF(ROW()-ROW(Amortization[[#Headers],[interest]])=1,-IPMT(InterestRate/12,1,DurationOfLoan-ROWS($C$4:C18)+1,Amortization[[#This Row],[opening
balance]]),IFERROR(-IPMT(InterestRate/12,1,Amortization[[#This Row],['#
remaining]],D19),0)),0)</f>
        <v>52469.681943606869</v>
      </c>
      <c r="F18" s="14">
        <f ca="1">IFERROR(IF(AND(ValuesEntered,Amortization[[#This Row],[payment
date]]&lt;&gt;""),-PPMT(InterestRate/12,1,DurationOfLoan-ROWS($C$4:C18)+1,Amortization[[#This Row],[opening
balance]]),""),0)</f>
        <v>130.04500841641342</v>
      </c>
      <c r="G18" s="14">
        <f ca="1">IF(Amortization[[#This Row],[payment
date]]="",0,PropertyTaxAmount)</f>
        <v>375</v>
      </c>
      <c r="H18" s="14">
        <f ca="1">IF(Amortization[[#This Row],[payment
date]]="",0,Amortization[[#This Row],[interest]]+Amortization[[#This Row],[principal]]+Amortization[[#This Row],[property
tax]])</f>
        <v>52974.72695202328</v>
      </c>
      <c r="I18" s="14">
        <f ca="1">IF(Amortization[[#This Row],[payment
date]]="",0,Amortization[[#This Row],[opening
balance]]-Amortization[[#This Row],[principal]])</f>
        <v>2998267.5396346785</v>
      </c>
      <c r="J18" s="18">
        <f ca="1">IF(Amortization[[#This Row],[closing
balance]]&gt;0,LastRow-ROW(),0)</f>
        <v>345</v>
      </c>
    </row>
    <row r="19" spans="2:10" ht="15" customHeight="1" x14ac:dyDescent="0.25">
      <c r="B19" s="15">
        <f>ROWS($B$4:B19)</f>
        <v>16</v>
      </c>
      <c r="C19" s="20">
        <f ca="1">IF(ValuesEntered,IF(Amortization[[#This Row],['#]]&lt;=DurationOfLoan,IF(ROW()-ROW(Amortization[[#Headers],[payment
date]])=1,LoanStart,IF(I18&gt;0,EDATE(C18,1),"")),""),"")</f>
        <v>45677</v>
      </c>
      <c r="D19" s="14">
        <f ca="1">IF(ROW()-ROW(Amortization[[#Headers],[opening
balance]])=1,LoanAmount,IF(Amortization[[#This Row],[payment
date]]="",0,INDEX(Amortization[], ROW()-4,8)))</f>
        <v>2998267.5396346785</v>
      </c>
      <c r="E19" s="14">
        <f ca="1">IF(ValuesEntered,IF(ROW()-ROW(Amortization[[#Headers],[interest]])=1,-IPMT(InterestRate/12,1,DurationOfLoan-ROWS($C$4:C19)+1,Amortization[[#This Row],[opening
balance]]),IFERROR(-IPMT(InterestRate/12,1,Amortization[[#This Row],['#
remaining]],D20),0)),0)</f>
        <v>52467.366329675751</v>
      </c>
      <c r="F19" s="14">
        <f ca="1">IFERROR(IF(AND(ValuesEntered,Amortization[[#This Row],[payment
date]]&lt;&gt;""),-PPMT(InterestRate/12,1,DurationOfLoan-ROWS($C$4:C19)+1,Amortization[[#This Row],[opening
balance]]),""),0)</f>
        <v>132.32079606370064</v>
      </c>
      <c r="G19" s="14">
        <f ca="1">IF(Amortization[[#This Row],[payment
date]]="",0,PropertyTaxAmount)</f>
        <v>375</v>
      </c>
      <c r="H19" s="14">
        <f ca="1">IF(Amortization[[#This Row],[payment
date]]="",0,Amortization[[#This Row],[interest]]+Amortization[[#This Row],[principal]]+Amortization[[#This Row],[property
tax]])</f>
        <v>52974.687125739452</v>
      </c>
      <c r="I19" s="14">
        <f ca="1">IF(Amortization[[#This Row],[payment
date]]="",0,Amortization[[#This Row],[opening
balance]]-Amortization[[#This Row],[principal]])</f>
        <v>2998135.2188386149</v>
      </c>
      <c r="J19" s="18">
        <f ca="1">IF(Amortization[[#This Row],[closing
balance]]&gt;0,LastRow-ROW(),0)</f>
        <v>344</v>
      </c>
    </row>
    <row r="20" spans="2:10" ht="15" customHeight="1" x14ac:dyDescent="0.25">
      <c r="B20" s="15">
        <f>ROWS($B$4:B20)</f>
        <v>17</v>
      </c>
      <c r="C20" s="20">
        <f ca="1">IF(ValuesEntered,IF(Amortization[[#This Row],['#]]&lt;=DurationOfLoan,IF(ROW()-ROW(Amortization[[#Headers],[payment
date]])=1,LoanStart,IF(I19&gt;0,EDATE(C19,1),"")),""),"")</f>
        <v>45708</v>
      </c>
      <c r="D20" s="14">
        <f ca="1">IF(ROW()-ROW(Amortization[[#Headers],[opening
balance]])=1,LoanAmount,IF(Amortization[[#This Row],[payment
date]]="",0,INDEX(Amortization[], ROW()-4,8)))</f>
        <v>2998135.2188386149</v>
      </c>
      <c r="E20" s="14">
        <f ca="1">IF(ValuesEntered,IF(ROW()-ROW(Amortization[[#Headers],[interest]])=1,-IPMT(InterestRate/12,1,DurationOfLoan-ROWS($C$4:C20)+1,Amortization[[#This Row],[opening
balance]]),IFERROR(-IPMT(InterestRate/12,1,Amortization[[#This Row],['#
remaining]],D21),0)),0)</f>
        <v>52465.010192500849</v>
      </c>
      <c r="F20" s="14">
        <f ca="1">IFERROR(IF(AND(ValuesEntered,Amortization[[#This Row],[payment
date]]&lt;&gt;""),-PPMT(InterestRate/12,1,DurationOfLoan-ROWS($C$4:C20)+1,Amortization[[#This Row],[opening
balance]]),""),0)</f>
        <v>134.63640999481547</v>
      </c>
      <c r="G20" s="14">
        <f ca="1">IF(Amortization[[#This Row],[payment
date]]="",0,PropertyTaxAmount)</f>
        <v>375</v>
      </c>
      <c r="H20" s="14">
        <f ca="1">IF(Amortization[[#This Row],[payment
date]]="",0,Amortization[[#This Row],[interest]]+Amortization[[#This Row],[principal]]+Amortization[[#This Row],[property
tax]])</f>
        <v>52974.646602495668</v>
      </c>
      <c r="I20" s="14">
        <f ca="1">IF(Amortization[[#This Row],[payment
date]]="",0,Amortization[[#This Row],[opening
balance]]-Amortization[[#This Row],[principal]])</f>
        <v>2998000.5824286202</v>
      </c>
      <c r="J20" s="18">
        <f ca="1">IF(Amortization[[#This Row],[closing
balance]]&gt;0,LastRow-ROW(),0)</f>
        <v>343</v>
      </c>
    </row>
    <row r="21" spans="2:10" ht="15" customHeight="1" x14ac:dyDescent="0.25">
      <c r="B21" s="15">
        <f>ROWS($B$4:B21)</f>
        <v>18</v>
      </c>
      <c r="C21" s="20">
        <f ca="1">IF(ValuesEntered,IF(Amortization[[#This Row],['#]]&lt;=DurationOfLoan,IF(ROW()-ROW(Amortization[[#Headers],[payment
date]])=1,LoanStart,IF(I20&gt;0,EDATE(C20,1),"")),""),"")</f>
        <v>45736</v>
      </c>
      <c r="D21" s="14">
        <f ca="1">IF(ROW()-ROW(Amortization[[#Headers],[opening
balance]])=1,LoanAmount,IF(Amortization[[#This Row],[payment
date]]="",0,INDEX(Amortization[], ROW()-4,8)))</f>
        <v>2998000.5824286202</v>
      </c>
      <c r="E21" s="14">
        <f ca="1">IF(ValuesEntered,IF(ROW()-ROW(Amortization[[#Headers],[interest]])=1,-IPMT(InterestRate/12,1,DurationOfLoan-ROWS($C$4:C21)+1,Amortization[[#This Row],[opening
balance]]),IFERROR(-IPMT(InterestRate/12,1,Amortization[[#This Row],['#
remaining]],D22),0)),0)</f>
        <v>52462.612822925374</v>
      </c>
      <c r="F21" s="14">
        <f ca="1">IFERROR(IF(AND(ValuesEntered,Amortization[[#This Row],[payment
date]]&lt;&gt;""),-PPMT(InterestRate/12,1,DurationOfLoan-ROWS($C$4:C21)+1,Amortization[[#This Row],[opening
balance]]),""),0)</f>
        <v>136.99254716972476</v>
      </c>
      <c r="G21" s="14">
        <f ca="1">IF(Amortization[[#This Row],[payment
date]]="",0,PropertyTaxAmount)</f>
        <v>375</v>
      </c>
      <c r="H21" s="14">
        <f ca="1">IF(Amortization[[#This Row],[payment
date]]="",0,Amortization[[#This Row],[interest]]+Amortization[[#This Row],[principal]]+Amortization[[#This Row],[property
tax]])</f>
        <v>52974.605370095102</v>
      </c>
      <c r="I21" s="14">
        <f ca="1">IF(Amortization[[#This Row],[payment
date]]="",0,Amortization[[#This Row],[opening
balance]]-Amortization[[#This Row],[principal]])</f>
        <v>2997863.5898814504</v>
      </c>
      <c r="J21" s="18">
        <f ca="1">IF(Amortization[[#This Row],[closing
balance]]&gt;0,LastRow-ROW(),0)</f>
        <v>342</v>
      </c>
    </row>
    <row r="22" spans="2:10" ht="15" customHeight="1" x14ac:dyDescent="0.25">
      <c r="B22" s="15">
        <f>ROWS($B$4:B22)</f>
        <v>19</v>
      </c>
      <c r="C22" s="20">
        <f ca="1">IF(ValuesEntered,IF(Amortization[[#This Row],['#]]&lt;=DurationOfLoan,IF(ROW()-ROW(Amortization[[#Headers],[payment
date]])=1,LoanStart,IF(I21&gt;0,EDATE(C21,1),"")),""),"")</f>
        <v>45767</v>
      </c>
      <c r="D22" s="14">
        <f ca="1">IF(ROW()-ROW(Amortization[[#Headers],[opening
balance]])=1,LoanAmount,IF(Amortization[[#This Row],[payment
date]]="",0,INDEX(Amortization[], ROW()-4,8)))</f>
        <v>2997863.5898814504</v>
      </c>
      <c r="E22" s="14">
        <f ca="1">IF(ValuesEntered,IF(ROW()-ROW(Amortization[[#Headers],[interest]])=1,-IPMT(InterestRate/12,1,DurationOfLoan-ROWS($C$4:C22)+1,Amortization[[#This Row],[opening
balance]]),IFERROR(-IPMT(InterestRate/12,1,Amortization[[#This Row],['#
remaining]],D23),0)),0)</f>
        <v>52460.173499382341</v>
      </c>
      <c r="F22" s="14">
        <f ca="1">IFERROR(IF(AND(ValuesEntered,Amortization[[#This Row],[payment
date]]&lt;&gt;""),-PPMT(InterestRate/12,1,DurationOfLoan-ROWS($C$4:C22)+1,Amortization[[#This Row],[opening
balance]]),""),0)</f>
        <v>139.38991674519491</v>
      </c>
      <c r="G22" s="14">
        <f ca="1">IF(Amortization[[#This Row],[payment
date]]="",0,PropertyTaxAmount)</f>
        <v>375</v>
      </c>
      <c r="H22" s="14">
        <f ca="1">IF(Amortization[[#This Row],[payment
date]]="",0,Amortization[[#This Row],[interest]]+Amortization[[#This Row],[principal]]+Amortization[[#This Row],[property
tax]])</f>
        <v>52974.563416127537</v>
      </c>
      <c r="I22" s="14">
        <f ca="1">IF(Amortization[[#This Row],[payment
date]]="",0,Amortization[[#This Row],[opening
balance]]-Amortization[[#This Row],[principal]])</f>
        <v>2997724.1999647054</v>
      </c>
      <c r="J22" s="18">
        <f ca="1">IF(Amortization[[#This Row],[closing
balance]]&gt;0,LastRow-ROW(),0)</f>
        <v>341</v>
      </c>
    </row>
    <row r="23" spans="2:10" ht="15" customHeight="1" x14ac:dyDescent="0.25">
      <c r="B23" s="15">
        <f>ROWS($B$4:B23)</f>
        <v>20</v>
      </c>
      <c r="C23" s="20">
        <f ca="1">IF(ValuesEntered,IF(Amortization[[#This Row],['#]]&lt;=DurationOfLoan,IF(ROW()-ROW(Amortization[[#Headers],[payment
date]])=1,LoanStart,IF(I22&gt;0,EDATE(C22,1),"")),""),"")</f>
        <v>45797</v>
      </c>
      <c r="D23" s="14">
        <f ca="1">IF(ROW()-ROW(Amortization[[#Headers],[opening
balance]])=1,LoanAmount,IF(Amortization[[#This Row],[payment
date]]="",0,INDEX(Amortization[], ROW()-4,8)))</f>
        <v>2997724.1999647054</v>
      </c>
      <c r="E23" s="14">
        <f ca="1">IF(ValuesEntered,IF(ROW()-ROW(Amortization[[#Headers],[interest]])=1,-IPMT(InterestRate/12,1,DurationOfLoan-ROWS($C$4:C23)+1,Amortization[[#This Row],[opening
balance]]),IFERROR(-IPMT(InterestRate/12,1,Amortization[[#This Row],['#
remaining]],D24),0)),0)</f>
        <v>52457.691487677293</v>
      </c>
      <c r="F23" s="14">
        <f ca="1">IFERROR(IF(AND(ValuesEntered,Amortization[[#This Row],[payment
date]]&lt;&gt;""),-PPMT(InterestRate/12,1,DurationOfLoan-ROWS($C$4:C23)+1,Amortization[[#This Row],[opening
balance]]),""),0)</f>
        <v>141.82924028823581</v>
      </c>
      <c r="G23" s="14">
        <f ca="1">IF(Amortization[[#This Row],[payment
date]]="",0,PropertyTaxAmount)</f>
        <v>375</v>
      </c>
      <c r="H23" s="14">
        <f ca="1">IF(Amortization[[#This Row],[payment
date]]="",0,Amortization[[#This Row],[interest]]+Amortization[[#This Row],[principal]]+Amortization[[#This Row],[property
tax]])</f>
        <v>52974.52072796553</v>
      </c>
      <c r="I23" s="14">
        <f ca="1">IF(Amortization[[#This Row],[payment
date]]="",0,Amortization[[#This Row],[opening
balance]]-Amortization[[#This Row],[principal]])</f>
        <v>2997582.3707244173</v>
      </c>
      <c r="J23" s="18">
        <f ca="1">IF(Amortization[[#This Row],[closing
balance]]&gt;0,LastRow-ROW(),0)</f>
        <v>340</v>
      </c>
    </row>
    <row r="24" spans="2:10" ht="15" customHeight="1" x14ac:dyDescent="0.25">
      <c r="B24" s="15">
        <f>ROWS($B$4:B24)</f>
        <v>21</v>
      </c>
      <c r="C24" s="20">
        <f ca="1">IF(ValuesEntered,IF(Amortization[[#This Row],['#]]&lt;=DurationOfLoan,IF(ROW()-ROW(Amortization[[#Headers],[payment
date]])=1,LoanStart,IF(I23&gt;0,EDATE(C23,1),"")),""),"")</f>
        <v>45828</v>
      </c>
      <c r="D24" s="14">
        <f ca="1">IF(ROW()-ROW(Amortization[[#Headers],[opening
balance]])=1,LoanAmount,IF(Amortization[[#This Row],[payment
date]]="",0,INDEX(Amortization[], ROW()-4,8)))</f>
        <v>2997582.3707244173</v>
      </c>
      <c r="E24" s="14">
        <f ca="1">IF(ValuesEntered,IF(ROW()-ROW(Amortization[[#Headers],[interest]])=1,-IPMT(InterestRate/12,1,DurationOfLoan-ROWS($C$4:C24)+1,Amortization[[#This Row],[opening
balance]]),IFERROR(-IPMT(InterestRate/12,1,Amortization[[#This Row],['#
remaining]],D25),0)),0)</f>
        <v>52455.166040767414</v>
      </c>
      <c r="F24" s="14">
        <f ca="1">IFERROR(IF(AND(ValuesEntered,Amortization[[#This Row],[payment
date]]&lt;&gt;""),-PPMT(InterestRate/12,1,DurationOfLoan-ROWS($C$4:C24)+1,Amortization[[#This Row],[opening
balance]]),""),0)</f>
        <v>144.31125199327994</v>
      </c>
      <c r="G24" s="14">
        <f ca="1">IF(Amortization[[#This Row],[payment
date]]="",0,PropertyTaxAmount)</f>
        <v>375</v>
      </c>
      <c r="H24" s="14">
        <f ca="1">IF(Amortization[[#This Row],[payment
date]]="",0,Amortization[[#This Row],[interest]]+Amortization[[#This Row],[principal]]+Amortization[[#This Row],[property
tax]])</f>
        <v>52974.47729276069</v>
      </c>
      <c r="I24" s="14">
        <f ca="1">IF(Amortization[[#This Row],[payment
date]]="",0,Amortization[[#This Row],[opening
balance]]-Amortization[[#This Row],[principal]])</f>
        <v>2997438.059472424</v>
      </c>
      <c r="J24" s="18">
        <f ca="1">IF(Amortization[[#This Row],[closing
balance]]&gt;0,LastRow-ROW(),0)</f>
        <v>339</v>
      </c>
    </row>
    <row r="25" spans="2:10" ht="15" customHeight="1" x14ac:dyDescent="0.25">
      <c r="B25" s="15">
        <f>ROWS($B$4:B25)</f>
        <v>22</v>
      </c>
      <c r="C25" s="20">
        <f ca="1">IF(ValuesEntered,IF(Amortization[[#This Row],['#]]&lt;=DurationOfLoan,IF(ROW()-ROW(Amortization[[#Headers],[payment
date]])=1,LoanStart,IF(I24&gt;0,EDATE(C24,1),"")),""),"")</f>
        <v>45858</v>
      </c>
      <c r="D25" s="14">
        <f ca="1">IF(ROW()-ROW(Amortization[[#Headers],[opening
balance]])=1,LoanAmount,IF(Amortization[[#This Row],[payment
date]]="",0,INDEX(Amortization[], ROW()-4,8)))</f>
        <v>2997438.059472424</v>
      </c>
      <c r="E25" s="14">
        <f ca="1">IF(ValuesEntered,IF(ROW()-ROW(Amortization[[#Headers],[interest]])=1,-IPMT(InterestRate/12,1,DurationOfLoan-ROWS($C$4:C25)+1,Amortization[[#This Row],[opening
balance]]),IFERROR(-IPMT(InterestRate/12,1,Amortization[[#This Row],['#
remaining]],D26),0)),0)</f>
        <v>52452.596398536611</v>
      </c>
      <c r="F25" s="14">
        <f ca="1">IFERROR(IF(AND(ValuesEntered,Amortization[[#This Row],[payment
date]]&lt;&gt;""),-PPMT(InterestRate/12,1,DurationOfLoan-ROWS($C$4:C25)+1,Amortization[[#This Row],[opening
balance]]),""),0)</f>
        <v>146.8366989031623</v>
      </c>
      <c r="G25" s="14">
        <f ca="1">IF(Amortization[[#This Row],[payment
date]]="",0,PropertyTaxAmount)</f>
        <v>375</v>
      </c>
      <c r="H25" s="14">
        <f ca="1">IF(Amortization[[#This Row],[payment
date]]="",0,Amortization[[#This Row],[interest]]+Amortization[[#This Row],[principal]]+Amortization[[#This Row],[property
tax]])</f>
        <v>52974.433097439774</v>
      </c>
      <c r="I25" s="14">
        <f ca="1">IF(Amortization[[#This Row],[payment
date]]="",0,Amortization[[#This Row],[opening
balance]]-Amortization[[#This Row],[principal]])</f>
        <v>2997291.2227735207</v>
      </c>
      <c r="J25" s="18">
        <f ca="1">IF(Amortization[[#This Row],[closing
balance]]&gt;0,LastRow-ROW(),0)</f>
        <v>338</v>
      </c>
    </row>
    <row r="26" spans="2:10" ht="15" customHeight="1" x14ac:dyDescent="0.25">
      <c r="B26" s="15">
        <f>ROWS($B$4:B26)</f>
        <v>23</v>
      </c>
      <c r="C26" s="20">
        <f ca="1">IF(ValuesEntered,IF(Amortization[[#This Row],['#]]&lt;=DurationOfLoan,IF(ROW()-ROW(Amortization[[#Headers],[payment
date]])=1,LoanStart,IF(I25&gt;0,EDATE(C25,1),"")),""),"")</f>
        <v>45889</v>
      </c>
      <c r="D26" s="14">
        <f ca="1">IF(ROW()-ROW(Amortization[[#Headers],[opening
balance]])=1,LoanAmount,IF(Amortization[[#This Row],[payment
date]]="",0,INDEX(Amortization[], ROW()-4,8)))</f>
        <v>2997291.2227735207</v>
      </c>
      <c r="E26" s="14">
        <f ca="1">IF(ValuesEntered,IF(ROW()-ROW(Amortization[[#Headers],[interest]])=1,-IPMT(InterestRate/12,1,DurationOfLoan-ROWS($C$4:C26)+1,Amortization[[#This Row],[opening
balance]]),IFERROR(-IPMT(InterestRate/12,1,Amortization[[#This Row],['#
remaining]],D27),0)),0)</f>
        <v>52449.981787566758</v>
      </c>
      <c r="F26" s="14">
        <f ca="1">IFERROR(IF(AND(ValuesEntered,Amortization[[#This Row],[payment
date]]&lt;&gt;""),-PPMT(InterestRate/12,1,DurationOfLoan-ROWS($C$4:C26)+1,Amortization[[#This Row],[opening
balance]]),""),0)</f>
        <v>149.40634113396774</v>
      </c>
      <c r="G26" s="14">
        <f ca="1">IF(Amortization[[#This Row],[payment
date]]="",0,PropertyTaxAmount)</f>
        <v>375</v>
      </c>
      <c r="H26" s="14">
        <f ca="1">IF(Amortization[[#This Row],[payment
date]]="",0,Amortization[[#This Row],[interest]]+Amortization[[#This Row],[principal]]+Amortization[[#This Row],[property
tax]])</f>
        <v>52974.388128700724</v>
      </c>
      <c r="I26" s="14">
        <f ca="1">IF(Amortization[[#This Row],[payment
date]]="",0,Amortization[[#This Row],[opening
balance]]-Amortization[[#This Row],[principal]])</f>
        <v>2997141.8164323866</v>
      </c>
      <c r="J26" s="18">
        <f ca="1">IF(Amortization[[#This Row],[closing
balance]]&gt;0,LastRow-ROW(),0)</f>
        <v>337</v>
      </c>
    </row>
    <row r="27" spans="2:10" ht="15" customHeight="1" x14ac:dyDescent="0.25">
      <c r="B27" s="15">
        <f>ROWS($B$4:B27)</f>
        <v>24</v>
      </c>
      <c r="C27" s="20">
        <f ca="1">IF(ValuesEntered,IF(Amortization[[#This Row],['#]]&lt;=DurationOfLoan,IF(ROW()-ROW(Amortization[[#Headers],[payment
date]])=1,LoanStart,IF(I26&gt;0,EDATE(C26,1),"")),""),"")</f>
        <v>45920</v>
      </c>
      <c r="D27" s="14">
        <f ca="1">IF(ROW()-ROW(Amortization[[#Headers],[opening
balance]])=1,LoanAmount,IF(Amortization[[#This Row],[payment
date]]="",0,INDEX(Amortization[], ROW()-4,8)))</f>
        <v>2997141.8164323866</v>
      </c>
      <c r="E27" s="14">
        <f ca="1">IF(ValuesEntered,IF(ROW()-ROW(Amortization[[#Headers],[interest]])=1,-IPMT(InterestRate/12,1,DurationOfLoan-ROWS($C$4:C27)+1,Amortization[[#This Row],[opening
balance]]),IFERROR(-IPMT(InterestRate/12,1,Amortization[[#This Row],['#
remaining]],D28),0)),0)</f>
        <v>52447.321420904947</v>
      </c>
      <c r="F27" s="14">
        <f ca="1">IFERROR(IF(AND(ValuesEntered,Amortization[[#This Row],[payment
date]]&lt;&gt;""),-PPMT(InterestRate/12,1,DurationOfLoan-ROWS($C$4:C27)+1,Amortization[[#This Row],[opening
balance]]),""),0)</f>
        <v>152.02095210381216</v>
      </c>
      <c r="G27" s="14">
        <f ca="1">IF(Amortization[[#This Row],[payment
date]]="",0,PropertyTaxAmount)</f>
        <v>375</v>
      </c>
      <c r="H27" s="14">
        <f ca="1">IF(Amortization[[#This Row],[payment
date]]="",0,Amortization[[#This Row],[interest]]+Amortization[[#This Row],[principal]]+Amortization[[#This Row],[property
tax]])</f>
        <v>52974.34237300876</v>
      </c>
      <c r="I27" s="14">
        <f ca="1">IF(Amortization[[#This Row],[payment
date]]="",0,Amortization[[#This Row],[opening
balance]]-Amortization[[#This Row],[principal]])</f>
        <v>2996989.795480283</v>
      </c>
      <c r="J27" s="18">
        <f ca="1">IF(Amortization[[#This Row],[closing
balance]]&gt;0,LastRow-ROW(),0)</f>
        <v>336</v>
      </c>
    </row>
    <row r="28" spans="2:10" ht="15" customHeight="1" x14ac:dyDescent="0.25">
      <c r="B28" s="15">
        <f>ROWS($B$4:B28)</f>
        <v>25</v>
      </c>
      <c r="C28" s="20">
        <f ca="1">IF(ValuesEntered,IF(Amortization[[#This Row],['#]]&lt;=DurationOfLoan,IF(ROW()-ROW(Amortization[[#Headers],[payment
date]])=1,LoanStart,IF(I27&gt;0,EDATE(C27,1),"")),""),"")</f>
        <v>45950</v>
      </c>
      <c r="D28" s="14">
        <f ca="1">IF(ROW()-ROW(Amortization[[#Headers],[opening
balance]])=1,LoanAmount,IF(Amortization[[#This Row],[payment
date]]="",0,INDEX(Amortization[], ROW()-4,8)))</f>
        <v>2996989.795480283</v>
      </c>
      <c r="E28" s="14">
        <f ca="1">IF(ValuesEntered,IF(ROW()-ROW(Amortization[[#Headers],[interest]])=1,-IPMT(InterestRate/12,1,DurationOfLoan-ROWS($C$4:C28)+1,Amortization[[#This Row],[opening
balance]]),IFERROR(-IPMT(InterestRate/12,1,Amortization[[#This Row],['#
remaining]],D29),0)),0)</f>
        <v>52444.614497826551</v>
      </c>
      <c r="F28" s="14">
        <f ca="1">IFERROR(IF(AND(ValuesEntered,Amortization[[#This Row],[payment
date]]&lt;&gt;""),-PPMT(InterestRate/12,1,DurationOfLoan-ROWS($C$4:C28)+1,Amortization[[#This Row],[opening
balance]]),""),0)</f>
        <v>154.68131876562884</v>
      </c>
      <c r="G28" s="14">
        <f ca="1">IF(Amortization[[#This Row],[payment
date]]="",0,PropertyTaxAmount)</f>
        <v>375</v>
      </c>
      <c r="H28" s="14">
        <f ca="1">IF(Amortization[[#This Row],[payment
date]]="",0,Amortization[[#This Row],[interest]]+Amortization[[#This Row],[principal]]+Amortization[[#This Row],[property
tax]])</f>
        <v>52974.295816592181</v>
      </c>
      <c r="I28" s="14">
        <f ca="1">IF(Amortization[[#This Row],[payment
date]]="",0,Amortization[[#This Row],[opening
balance]]-Amortization[[#This Row],[principal]])</f>
        <v>2996835.1141615175</v>
      </c>
      <c r="J28" s="18">
        <f ca="1">IF(Amortization[[#This Row],[closing
balance]]&gt;0,LastRow-ROW(),0)</f>
        <v>335</v>
      </c>
    </row>
    <row r="29" spans="2:10" ht="15" customHeight="1" x14ac:dyDescent="0.25">
      <c r="B29" s="15">
        <f>ROWS($B$4:B29)</f>
        <v>26</v>
      </c>
      <c r="C29" s="20">
        <f ca="1">IF(ValuesEntered,IF(Amortization[[#This Row],['#]]&lt;=DurationOfLoan,IF(ROW()-ROW(Amortization[[#Headers],[payment
date]])=1,LoanStart,IF(I28&gt;0,EDATE(C28,1),"")),""),"")</f>
        <v>45981</v>
      </c>
      <c r="D29" s="14">
        <f ca="1">IF(ROW()-ROW(Amortization[[#Headers],[opening
balance]])=1,LoanAmount,IF(Amortization[[#This Row],[payment
date]]="",0,INDEX(Amortization[], ROW()-4,8)))</f>
        <v>2996835.1141615175</v>
      </c>
      <c r="E29" s="14">
        <f ca="1">IF(ValuesEntered,IF(ROW()-ROW(Amortization[[#Headers],[interest]])=1,-IPMT(InterestRate/12,1,DurationOfLoan-ROWS($C$4:C29)+1,Amortization[[#This Row],[opening
balance]]),IFERROR(-IPMT(InterestRate/12,1,Amortization[[#This Row],['#
remaining]],D30),0)),0)</f>
        <v>52441.860203594275</v>
      </c>
      <c r="F29" s="14">
        <f ca="1">IFERROR(IF(AND(ValuesEntered,Amortization[[#This Row],[payment
date]]&lt;&gt;""),-PPMT(InterestRate/12,1,DurationOfLoan-ROWS($C$4:C29)+1,Amortization[[#This Row],[opening
balance]]),""),0)</f>
        <v>157.38824184402736</v>
      </c>
      <c r="G29" s="14">
        <f ca="1">IF(Amortization[[#This Row],[payment
date]]="",0,PropertyTaxAmount)</f>
        <v>375</v>
      </c>
      <c r="H29" s="14">
        <f ca="1">IF(Amortization[[#This Row],[payment
date]]="",0,Amortization[[#This Row],[interest]]+Amortization[[#This Row],[principal]]+Amortization[[#This Row],[property
tax]])</f>
        <v>52974.248445438301</v>
      </c>
      <c r="I29" s="14">
        <f ca="1">IF(Amortization[[#This Row],[payment
date]]="",0,Amortization[[#This Row],[opening
balance]]-Amortization[[#This Row],[principal]])</f>
        <v>2996677.7259196732</v>
      </c>
      <c r="J29" s="18">
        <f ca="1">IF(Amortization[[#This Row],[closing
balance]]&gt;0,LastRow-ROW(),0)</f>
        <v>334</v>
      </c>
    </row>
    <row r="30" spans="2:10" ht="15" customHeight="1" x14ac:dyDescent="0.25">
      <c r="B30" s="15">
        <f>ROWS($B$4:B30)</f>
        <v>27</v>
      </c>
      <c r="C30" s="20">
        <f ca="1">IF(ValuesEntered,IF(Amortization[[#This Row],['#]]&lt;=DurationOfLoan,IF(ROW()-ROW(Amortization[[#Headers],[payment
date]])=1,LoanStart,IF(I29&gt;0,EDATE(C29,1),"")),""),"")</f>
        <v>46011</v>
      </c>
      <c r="D30" s="14">
        <f ca="1">IF(ROW()-ROW(Amortization[[#Headers],[opening
balance]])=1,LoanAmount,IF(Amortization[[#This Row],[payment
date]]="",0,INDEX(Amortization[], ROW()-4,8)))</f>
        <v>2996677.7259196732</v>
      </c>
      <c r="E30" s="14">
        <f ca="1">IF(ValuesEntered,IF(ROW()-ROW(Amortization[[#Headers],[interest]])=1,-IPMT(InterestRate/12,1,DurationOfLoan-ROWS($C$4:C30)+1,Amortization[[#This Row],[opening
balance]]),IFERROR(-IPMT(InterestRate/12,1,Amortization[[#This Row],['#
remaining]],D31),0)),0)</f>
        <v>52439.057709212939</v>
      </c>
      <c r="F30" s="14">
        <f ca="1">IFERROR(IF(AND(ValuesEntered,Amortization[[#This Row],[payment
date]]&lt;&gt;""),-PPMT(InterestRate/12,1,DurationOfLoan-ROWS($C$4:C30)+1,Amortization[[#This Row],[opening
balance]]),""),0)</f>
        <v>160.14253607629777</v>
      </c>
      <c r="G30" s="14">
        <f ca="1">IF(Amortization[[#This Row],[payment
date]]="",0,PropertyTaxAmount)</f>
        <v>375</v>
      </c>
      <c r="H30" s="14">
        <f ca="1">IF(Amortization[[#This Row],[payment
date]]="",0,Amortization[[#This Row],[interest]]+Amortization[[#This Row],[principal]]+Amortization[[#This Row],[property
tax]])</f>
        <v>52974.200245289234</v>
      </c>
      <c r="I30" s="14">
        <f ca="1">IF(Amortization[[#This Row],[payment
date]]="",0,Amortization[[#This Row],[opening
balance]]-Amortization[[#This Row],[principal]])</f>
        <v>2996517.583383597</v>
      </c>
      <c r="J30" s="18">
        <f ca="1">IF(Amortization[[#This Row],[closing
balance]]&gt;0,LastRow-ROW(),0)</f>
        <v>333</v>
      </c>
    </row>
    <row r="31" spans="2:10" ht="15" customHeight="1" x14ac:dyDescent="0.25">
      <c r="B31" s="15">
        <f>ROWS($B$4:B31)</f>
        <v>28</v>
      </c>
      <c r="C31" s="20">
        <f ca="1">IF(ValuesEntered,IF(Amortization[[#This Row],['#]]&lt;=DurationOfLoan,IF(ROW()-ROW(Amortization[[#Headers],[payment
date]])=1,LoanStart,IF(I30&gt;0,EDATE(C30,1),"")),""),"")</f>
        <v>46042</v>
      </c>
      <c r="D31" s="14">
        <f ca="1">IF(ROW()-ROW(Amortization[[#Headers],[opening
balance]])=1,LoanAmount,IF(Amortization[[#This Row],[payment
date]]="",0,INDEX(Amortization[], ROW()-4,8)))</f>
        <v>2996517.583383597</v>
      </c>
      <c r="E31" s="14">
        <f ca="1">IF(ValuesEntered,IF(ROW()-ROW(Amortization[[#Headers],[interest]])=1,-IPMT(InterestRate/12,1,DurationOfLoan-ROWS($C$4:C31)+1,Amortization[[#This Row],[opening
balance]]),IFERROR(-IPMT(InterestRate/12,1,Amortization[[#This Row],['#
remaining]],D32),0)),0)</f>
        <v>52436.206171179932</v>
      </c>
      <c r="F31" s="14">
        <f ca="1">IFERROR(IF(AND(ValuesEntered,Amortization[[#This Row],[payment
date]]&lt;&gt;""),-PPMT(InterestRate/12,1,DurationOfLoan-ROWS($C$4:C31)+1,Amortization[[#This Row],[opening
balance]]),""),0)</f>
        <v>162.94503045763298</v>
      </c>
      <c r="G31" s="14">
        <f ca="1">IF(Amortization[[#This Row],[payment
date]]="",0,PropertyTaxAmount)</f>
        <v>375</v>
      </c>
      <c r="H31" s="14">
        <f ca="1">IF(Amortization[[#This Row],[payment
date]]="",0,Amortization[[#This Row],[interest]]+Amortization[[#This Row],[principal]]+Amortization[[#This Row],[property
tax]])</f>
        <v>52974.151201637564</v>
      </c>
      <c r="I31" s="14">
        <f ca="1">IF(Amortization[[#This Row],[payment
date]]="",0,Amortization[[#This Row],[opening
balance]]-Amortization[[#This Row],[principal]])</f>
        <v>2996354.6383531392</v>
      </c>
      <c r="J31" s="18">
        <f ca="1">IF(Amortization[[#This Row],[closing
balance]]&gt;0,LastRow-ROW(),0)</f>
        <v>332</v>
      </c>
    </row>
    <row r="32" spans="2:10" ht="15" customHeight="1" x14ac:dyDescent="0.25">
      <c r="B32" s="15">
        <f>ROWS($B$4:B32)</f>
        <v>29</v>
      </c>
      <c r="C32" s="20">
        <f ca="1">IF(ValuesEntered,IF(Amortization[[#This Row],['#]]&lt;=DurationOfLoan,IF(ROW()-ROW(Amortization[[#Headers],[payment
date]])=1,LoanStart,IF(I31&gt;0,EDATE(C31,1),"")),""),"")</f>
        <v>46073</v>
      </c>
      <c r="D32" s="14">
        <f ca="1">IF(ROW()-ROW(Amortization[[#Headers],[opening
balance]])=1,LoanAmount,IF(Amortization[[#This Row],[payment
date]]="",0,INDEX(Amortization[], ROW()-4,8)))</f>
        <v>2996354.6383531392</v>
      </c>
      <c r="E32" s="14">
        <f ca="1">IF(ValuesEntered,IF(ROW()-ROW(Amortization[[#Headers],[interest]])=1,-IPMT(InterestRate/12,1,DurationOfLoan-ROWS($C$4:C32)+1,Amortization[[#This Row],[opening
balance]]),IFERROR(-IPMT(InterestRate/12,1,Amortization[[#This Row],['#
remaining]],D33),0)),0)</f>
        <v>52433.304731231343</v>
      </c>
      <c r="F32" s="14">
        <f ca="1">IFERROR(IF(AND(ValuesEntered,Amortization[[#This Row],[payment
date]]&lt;&gt;""),-PPMT(InterestRate/12,1,DurationOfLoan-ROWS($C$4:C32)+1,Amortization[[#This Row],[opening
balance]]),""),0)</f>
        <v>165.79656849064153</v>
      </c>
      <c r="G32" s="14">
        <f ca="1">IF(Amortization[[#This Row],[payment
date]]="",0,PropertyTaxAmount)</f>
        <v>375</v>
      </c>
      <c r="H32" s="14">
        <f ca="1">IF(Amortization[[#This Row],[payment
date]]="",0,Amortization[[#This Row],[interest]]+Amortization[[#This Row],[principal]]+Amortization[[#This Row],[property
tax]])</f>
        <v>52974.101299721988</v>
      </c>
      <c r="I32" s="14">
        <f ca="1">IF(Amortization[[#This Row],[payment
date]]="",0,Amortization[[#This Row],[opening
balance]]-Amortization[[#This Row],[principal]])</f>
        <v>2996188.8417846486</v>
      </c>
      <c r="J32" s="18">
        <f ca="1">IF(Amortization[[#This Row],[closing
balance]]&gt;0,LastRow-ROW(),0)</f>
        <v>331</v>
      </c>
    </row>
    <row r="33" spans="2:10" ht="15" customHeight="1" x14ac:dyDescent="0.25">
      <c r="B33" s="15">
        <f>ROWS($B$4:B33)</f>
        <v>30</v>
      </c>
      <c r="C33" s="20">
        <f ca="1">IF(ValuesEntered,IF(Amortization[[#This Row],['#]]&lt;=DurationOfLoan,IF(ROW()-ROW(Amortization[[#Headers],[payment
date]])=1,LoanStart,IF(I32&gt;0,EDATE(C32,1),"")),""),"")</f>
        <v>46101</v>
      </c>
      <c r="D33" s="14">
        <f ca="1">IF(ROW()-ROW(Amortization[[#Headers],[opening
balance]])=1,LoanAmount,IF(Amortization[[#This Row],[payment
date]]="",0,INDEX(Amortization[], ROW()-4,8)))</f>
        <v>2996188.8417846486</v>
      </c>
      <c r="E33" s="14">
        <f ca="1">IF(ValuesEntered,IF(ROW()-ROW(Amortization[[#Headers],[interest]])=1,-IPMT(InterestRate/12,1,DurationOfLoan-ROWS($C$4:C33)+1,Amortization[[#This Row],[opening
balance]]),IFERROR(-IPMT(InterestRate/12,1,Amortization[[#This Row],['#
remaining]],D34),0)),0)</f>
        <v>52430.352516083665</v>
      </c>
      <c r="F33" s="14">
        <f ca="1">IFERROR(IF(AND(ValuesEntered,Amortization[[#This Row],[payment
date]]&lt;&gt;""),-PPMT(InterestRate/12,1,DurationOfLoan-ROWS($C$4:C33)+1,Amortization[[#This Row],[opening
balance]]),""),0)</f>
        <v>168.69800843922786</v>
      </c>
      <c r="G33" s="14">
        <f ca="1">IF(Amortization[[#This Row],[payment
date]]="",0,PropertyTaxAmount)</f>
        <v>375</v>
      </c>
      <c r="H33" s="14">
        <f ca="1">IF(Amortization[[#This Row],[payment
date]]="",0,Amortization[[#This Row],[interest]]+Amortization[[#This Row],[principal]]+Amortization[[#This Row],[property
tax]])</f>
        <v>52974.050524522892</v>
      </c>
      <c r="I33" s="14">
        <f ca="1">IF(Amortization[[#This Row],[payment
date]]="",0,Amortization[[#This Row],[opening
balance]]-Amortization[[#This Row],[principal]])</f>
        <v>2996020.1437762096</v>
      </c>
      <c r="J33" s="18">
        <f ca="1">IF(Amortization[[#This Row],[closing
balance]]&gt;0,LastRow-ROW(),0)</f>
        <v>330</v>
      </c>
    </row>
    <row r="34" spans="2:10" ht="15" customHeight="1" x14ac:dyDescent="0.25">
      <c r="B34" s="15">
        <f>ROWS($B$4:B34)</f>
        <v>31</v>
      </c>
      <c r="C34" s="20">
        <f ca="1">IF(ValuesEntered,IF(Amortization[[#This Row],['#]]&lt;=DurationOfLoan,IF(ROW()-ROW(Amortization[[#Headers],[payment
date]])=1,LoanStart,IF(I33&gt;0,EDATE(C33,1),"")),""),"")</f>
        <v>46132</v>
      </c>
      <c r="D34" s="14">
        <f ca="1">IF(ROW()-ROW(Amortization[[#Headers],[opening
balance]])=1,LoanAmount,IF(Amortization[[#This Row],[payment
date]]="",0,INDEX(Amortization[], ROW()-4,8)))</f>
        <v>2996020.1437762096</v>
      </c>
      <c r="E34" s="14">
        <f ca="1">IF(ValuesEntered,IF(ROW()-ROW(Amortization[[#Headers],[interest]])=1,-IPMT(InterestRate/12,1,DurationOfLoan-ROWS($C$4:C34)+1,Amortization[[#This Row],[opening
balance]]),IFERROR(-IPMT(InterestRate/12,1,Amortization[[#This Row],['#
remaining]],D35),0)),0)</f>
        <v>52427.348637170893</v>
      </c>
      <c r="F34" s="14">
        <f ca="1">IFERROR(IF(AND(ValuesEntered,Amortization[[#This Row],[payment
date]]&lt;&gt;""),-PPMT(InterestRate/12,1,DurationOfLoan-ROWS($C$4:C34)+1,Amortization[[#This Row],[opening
balance]]),""),0)</f>
        <v>171.65022358691439</v>
      </c>
      <c r="G34" s="14">
        <f ca="1">IF(Amortization[[#This Row],[payment
date]]="",0,PropertyTaxAmount)</f>
        <v>375</v>
      </c>
      <c r="H34" s="14">
        <f ca="1">IF(Amortization[[#This Row],[payment
date]]="",0,Amortization[[#This Row],[interest]]+Amortization[[#This Row],[principal]]+Amortization[[#This Row],[property
tax]])</f>
        <v>52973.998860757805</v>
      </c>
      <c r="I34" s="14">
        <f ca="1">IF(Amortization[[#This Row],[payment
date]]="",0,Amortization[[#This Row],[opening
balance]]-Amortization[[#This Row],[principal]])</f>
        <v>2995848.4935526229</v>
      </c>
      <c r="J34" s="18">
        <f ca="1">IF(Amortization[[#This Row],[closing
balance]]&gt;0,LastRow-ROW(),0)</f>
        <v>329</v>
      </c>
    </row>
    <row r="35" spans="2:10" ht="15" customHeight="1" x14ac:dyDescent="0.25">
      <c r="B35" s="15">
        <f>ROWS($B$4:B35)</f>
        <v>32</v>
      </c>
      <c r="C35" s="20">
        <f ca="1">IF(ValuesEntered,IF(Amortization[[#This Row],['#]]&lt;=DurationOfLoan,IF(ROW()-ROW(Amortization[[#Headers],[payment
date]])=1,LoanStart,IF(I34&gt;0,EDATE(C34,1),"")),""),"")</f>
        <v>46162</v>
      </c>
      <c r="D35" s="14">
        <f ca="1">IF(ROW()-ROW(Amortization[[#Headers],[opening
balance]])=1,LoanAmount,IF(Amortization[[#This Row],[payment
date]]="",0,INDEX(Amortization[], ROW()-4,8)))</f>
        <v>2995848.4935526229</v>
      </c>
      <c r="E35" s="14">
        <f ca="1">IF(ValuesEntered,IF(ROW()-ROW(Amortization[[#Headers],[interest]])=1,-IPMT(InterestRate/12,1,DurationOfLoan-ROWS($C$4:C35)+1,Amortization[[#This Row],[opening
balance]]),IFERROR(-IPMT(InterestRate/12,1,Amortization[[#This Row],['#
remaining]],D36),0)),0)</f>
        <v>52424.292190377149</v>
      </c>
      <c r="F35" s="14">
        <f ca="1">IFERROR(IF(AND(ValuesEntered,Amortization[[#This Row],[payment
date]]&lt;&gt;""),-PPMT(InterestRate/12,1,DurationOfLoan-ROWS($C$4:C35)+1,Amortization[[#This Row],[opening
balance]]),""),0)</f>
        <v>174.65410249968534</v>
      </c>
      <c r="G35" s="14">
        <f ca="1">IF(Amortization[[#This Row],[payment
date]]="",0,PropertyTaxAmount)</f>
        <v>375</v>
      </c>
      <c r="H35" s="14">
        <f ca="1">IF(Amortization[[#This Row],[payment
date]]="",0,Amortization[[#This Row],[interest]]+Amortization[[#This Row],[principal]]+Amortization[[#This Row],[property
tax]])</f>
        <v>52973.946292876833</v>
      </c>
      <c r="I35" s="14">
        <f ca="1">IF(Amortization[[#This Row],[payment
date]]="",0,Amortization[[#This Row],[opening
balance]]-Amortization[[#This Row],[principal]])</f>
        <v>2995673.8394501233</v>
      </c>
      <c r="J35" s="18">
        <f ca="1">IF(Amortization[[#This Row],[closing
balance]]&gt;0,LastRow-ROW(),0)</f>
        <v>328</v>
      </c>
    </row>
    <row r="36" spans="2:10" ht="15" customHeight="1" x14ac:dyDescent="0.25">
      <c r="B36" s="15">
        <f>ROWS($B$4:B36)</f>
        <v>33</v>
      </c>
      <c r="C36" s="20">
        <f ca="1">IF(ValuesEntered,IF(Amortization[[#This Row],['#]]&lt;=DurationOfLoan,IF(ROW()-ROW(Amortization[[#Headers],[payment
date]])=1,LoanStart,IF(I35&gt;0,EDATE(C35,1),"")),""),"")</f>
        <v>46193</v>
      </c>
      <c r="D36" s="14">
        <f ca="1">IF(ROW()-ROW(Amortization[[#Headers],[opening
balance]])=1,LoanAmount,IF(Amortization[[#This Row],[payment
date]]="",0,INDEX(Amortization[], ROW()-4,8)))</f>
        <v>2995673.8394501233</v>
      </c>
      <c r="E36" s="14">
        <f ca="1">IF(ValuesEntered,IF(ROW()-ROW(Amortization[[#Headers],[interest]])=1,-IPMT(InterestRate/12,1,DurationOfLoan-ROWS($C$4:C36)+1,Amortization[[#This Row],[opening
balance]]),IFERROR(-IPMT(InterestRate/12,1,Amortization[[#This Row],['#
remaining]],D37),0)),0)</f>
        <v>52421.182255764514</v>
      </c>
      <c r="F36" s="14">
        <f ca="1">IFERROR(IF(AND(ValuesEntered,Amortization[[#This Row],[payment
date]]&lt;&gt;""),-PPMT(InterestRate/12,1,DurationOfLoan-ROWS($C$4:C36)+1,Amortization[[#This Row],[opening
balance]]),""),0)</f>
        <v>177.71054929342981</v>
      </c>
      <c r="G36" s="14">
        <f ca="1">IF(Amortization[[#This Row],[payment
date]]="",0,PropertyTaxAmount)</f>
        <v>375</v>
      </c>
      <c r="H36" s="14">
        <f ca="1">IF(Amortization[[#This Row],[payment
date]]="",0,Amortization[[#This Row],[interest]]+Amortization[[#This Row],[principal]]+Amortization[[#This Row],[property
tax]])</f>
        <v>52973.892805057942</v>
      </c>
      <c r="I36" s="14">
        <f ca="1">IF(Amortization[[#This Row],[payment
date]]="",0,Amortization[[#This Row],[opening
balance]]-Amortization[[#This Row],[principal]])</f>
        <v>2995496.1289008297</v>
      </c>
      <c r="J36" s="18">
        <f ca="1">IF(Amortization[[#This Row],[closing
balance]]&gt;0,LastRow-ROW(),0)</f>
        <v>327</v>
      </c>
    </row>
    <row r="37" spans="2:10" ht="15" customHeight="1" x14ac:dyDescent="0.25">
      <c r="B37" s="15">
        <f>ROWS($B$4:B37)</f>
        <v>34</v>
      </c>
      <c r="C37" s="20">
        <f ca="1">IF(ValuesEntered,IF(Amortization[[#This Row],['#]]&lt;=DurationOfLoan,IF(ROW()-ROW(Amortization[[#Headers],[payment
date]])=1,LoanStart,IF(I36&gt;0,EDATE(C36,1),"")),""),"")</f>
        <v>46223</v>
      </c>
      <c r="D37" s="14">
        <f ca="1">IF(ROW()-ROW(Amortization[[#Headers],[opening
balance]])=1,LoanAmount,IF(Amortization[[#This Row],[payment
date]]="",0,INDEX(Amortization[], ROW()-4,8)))</f>
        <v>2995496.1289008297</v>
      </c>
      <c r="E37" s="14">
        <f ca="1">IF(ValuesEntered,IF(ROW()-ROW(Amortization[[#Headers],[interest]])=1,-IPMT(InterestRate/12,1,DurationOfLoan-ROWS($C$4:C37)+1,Amortization[[#This Row],[opening
balance]]),IFERROR(-IPMT(InterestRate/12,1,Amortization[[#This Row],['#
remaining]],D38),0)),0)</f>
        <v>52418.017897296158</v>
      </c>
      <c r="F37" s="14">
        <f ca="1">IFERROR(IF(AND(ValuesEntered,Amortization[[#This Row],[payment
date]]&lt;&gt;""),-PPMT(InterestRate/12,1,DurationOfLoan-ROWS($C$4:C37)+1,Amortization[[#This Row],[opening
balance]]),""),0)</f>
        <v>180.82048390606479</v>
      </c>
      <c r="G37" s="14">
        <f ca="1">IF(Amortization[[#This Row],[payment
date]]="",0,PropertyTaxAmount)</f>
        <v>375</v>
      </c>
      <c r="H37" s="14">
        <f ca="1">IF(Amortization[[#This Row],[payment
date]]="",0,Amortization[[#This Row],[interest]]+Amortization[[#This Row],[principal]]+Amortization[[#This Row],[property
tax]])</f>
        <v>52973.838381202222</v>
      </c>
      <c r="I37" s="14">
        <f ca="1">IF(Amortization[[#This Row],[payment
date]]="",0,Amortization[[#This Row],[opening
balance]]-Amortization[[#This Row],[principal]])</f>
        <v>2995315.3084169235</v>
      </c>
      <c r="J37" s="18">
        <f ca="1">IF(Amortization[[#This Row],[closing
balance]]&gt;0,LastRow-ROW(),0)</f>
        <v>326</v>
      </c>
    </row>
    <row r="38" spans="2:10" ht="15" customHeight="1" x14ac:dyDescent="0.25">
      <c r="B38" s="15">
        <f>ROWS($B$4:B38)</f>
        <v>35</v>
      </c>
      <c r="C38" s="20">
        <f ca="1">IF(ValuesEntered,IF(Amortization[[#This Row],['#]]&lt;=DurationOfLoan,IF(ROW()-ROW(Amortization[[#Headers],[payment
date]])=1,LoanStart,IF(I37&gt;0,EDATE(C37,1),"")),""),"")</f>
        <v>46254</v>
      </c>
      <c r="D38" s="14">
        <f ca="1">IF(ROW()-ROW(Amortization[[#Headers],[opening
balance]])=1,LoanAmount,IF(Amortization[[#This Row],[payment
date]]="",0,INDEX(Amortization[], ROW()-4,8)))</f>
        <v>2995315.3084169235</v>
      </c>
      <c r="E38" s="14">
        <f ca="1">IF(ValuesEntered,IF(ROW()-ROW(Amortization[[#Headers],[interest]])=1,-IPMT(InterestRate/12,1,DurationOfLoan-ROWS($C$4:C38)+1,Amortization[[#This Row],[opening
balance]]),IFERROR(-IPMT(InterestRate/12,1,Amortization[[#This Row],['#
remaining]],D39),0)),0)</f>
        <v>52414.798162554602</v>
      </c>
      <c r="F38" s="14">
        <f ca="1">IFERROR(IF(AND(ValuesEntered,Amortization[[#This Row],[payment
date]]&lt;&gt;""),-PPMT(InterestRate/12,1,DurationOfLoan-ROWS($C$4:C38)+1,Amortization[[#This Row],[opening
balance]]),""),0)</f>
        <v>183.98484237442091</v>
      </c>
      <c r="G38" s="14">
        <f ca="1">IF(Amortization[[#This Row],[payment
date]]="",0,PropertyTaxAmount)</f>
        <v>375</v>
      </c>
      <c r="H38" s="14">
        <f ca="1">IF(Amortization[[#This Row],[payment
date]]="",0,Amortization[[#This Row],[interest]]+Amortization[[#This Row],[principal]]+Amortization[[#This Row],[property
tax]])</f>
        <v>52973.783004929021</v>
      </c>
      <c r="I38" s="14">
        <f ca="1">IF(Amortization[[#This Row],[payment
date]]="",0,Amortization[[#This Row],[opening
balance]]-Amortization[[#This Row],[principal]])</f>
        <v>2995131.3235745491</v>
      </c>
      <c r="J38" s="18">
        <f ca="1">IF(Amortization[[#This Row],[closing
balance]]&gt;0,LastRow-ROW(),0)</f>
        <v>325</v>
      </c>
    </row>
    <row r="39" spans="2:10" ht="15" customHeight="1" x14ac:dyDescent="0.25">
      <c r="B39" s="15">
        <f>ROWS($B$4:B39)</f>
        <v>36</v>
      </c>
      <c r="C39" s="20">
        <f ca="1">IF(ValuesEntered,IF(Amortization[[#This Row],['#]]&lt;=DurationOfLoan,IF(ROW()-ROW(Amortization[[#Headers],[payment
date]])=1,LoanStart,IF(I38&gt;0,EDATE(C38,1),"")),""),"")</f>
        <v>46285</v>
      </c>
      <c r="D39" s="14">
        <f ca="1">IF(ROW()-ROW(Amortization[[#Headers],[opening
balance]])=1,LoanAmount,IF(Amortization[[#This Row],[payment
date]]="",0,INDEX(Amortization[], ROW()-4,8)))</f>
        <v>2995131.3235745491</v>
      </c>
      <c r="E39" s="14">
        <f ca="1">IF(ValuesEntered,IF(ROW()-ROW(Amortization[[#Headers],[interest]])=1,-IPMT(InterestRate/12,1,DurationOfLoan-ROWS($C$4:C39)+1,Amortization[[#This Row],[opening
balance]]),IFERROR(-IPMT(InterestRate/12,1,Amortization[[#This Row],['#
remaining]],D40),0)),0)</f>
        <v>52411.522082455078</v>
      </c>
      <c r="F39" s="14">
        <f ca="1">IFERROR(IF(AND(ValuesEntered,Amortization[[#This Row],[payment
date]]&lt;&gt;""),-PPMT(InterestRate/12,1,DurationOfLoan-ROWS($C$4:C39)+1,Amortization[[#This Row],[opening
balance]]),""),0)</f>
        <v>187.20457711597328</v>
      </c>
      <c r="G39" s="14">
        <f ca="1">IF(Amortization[[#This Row],[payment
date]]="",0,PropertyTaxAmount)</f>
        <v>375</v>
      </c>
      <c r="H39" s="14">
        <f ca="1">IF(Amortization[[#This Row],[payment
date]]="",0,Amortization[[#This Row],[interest]]+Amortization[[#This Row],[principal]]+Amortization[[#This Row],[property
tax]])</f>
        <v>52973.726659571053</v>
      </c>
      <c r="I39" s="14">
        <f ca="1">IF(Amortization[[#This Row],[payment
date]]="",0,Amortization[[#This Row],[opening
balance]]-Amortization[[#This Row],[principal]])</f>
        <v>2994944.1189974332</v>
      </c>
      <c r="J39" s="18">
        <f ca="1">IF(Amortization[[#This Row],[closing
balance]]&gt;0,LastRow-ROW(),0)</f>
        <v>324</v>
      </c>
    </row>
    <row r="40" spans="2:10" ht="15" customHeight="1" x14ac:dyDescent="0.25">
      <c r="B40" s="15">
        <f>ROWS($B$4:B40)</f>
        <v>37</v>
      </c>
      <c r="C40" s="20">
        <f ca="1">IF(ValuesEntered,IF(Amortization[[#This Row],['#]]&lt;=DurationOfLoan,IF(ROW()-ROW(Amortization[[#Headers],[payment
date]])=1,LoanStart,IF(I39&gt;0,EDATE(C39,1),"")),""),"")</f>
        <v>46315</v>
      </c>
      <c r="D40" s="14">
        <f ca="1">IF(ROW()-ROW(Amortization[[#Headers],[opening
balance]])=1,LoanAmount,IF(Amortization[[#This Row],[payment
date]]="",0,INDEX(Amortization[], ROW()-4,8)))</f>
        <v>2994944.1189974332</v>
      </c>
      <c r="E40" s="14">
        <f ca="1">IF(ValuesEntered,IF(ROW()-ROW(Amortization[[#Headers],[interest]])=1,-IPMT(InterestRate/12,1,DurationOfLoan-ROWS($C$4:C40)+1,Amortization[[#This Row],[opening
balance]]),IFERROR(-IPMT(InterestRate/12,1,Amortization[[#This Row],['#
remaining]],D41),0)),0)</f>
        <v>52408.188670953801</v>
      </c>
      <c r="F40" s="14">
        <f ca="1">IFERROR(IF(AND(ValuesEntered,Amortization[[#This Row],[payment
date]]&lt;&gt;""),-PPMT(InterestRate/12,1,DurationOfLoan-ROWS($C$4:C40)+1,Amortization[[#This Row],[opening
balance]]),""),0)</f>
        <v>190.4806572155029</v>
      </c>
      <c r="G40" s="14">
        <f ca="1">IF(Amortization[[#This Row],[payment
date]]="",0,PropertyTaxAmount)</f>
        <v>375</v>
      </c>
      <c r="H40" s="14">
        <f ca="1">IF(Amortization[[#This Row],[payment
date]]="",0,Amortization[[#This Row],[interest]]+Amortization[[#This Row],[principal]]+Amortization[[#This Row],[property
tax]])</f>
        <v>52973.669328169301</v>
      </c>
      <c r="I40" s="14">
        <f ca="1">IF(Amortization[[#This Row],[payment
date]]="",0,Amortization[[#This Row],[opening
balance]]-Amortization[[#This Row],[principal]])</f>
        <v>2994753.6383402175</v>
      </c>
      <c r="J40" s="18">
        <f ca="1">IF(Amortization[[#This Row],[closing
balance]]&gt;0,LastRow-ROW(),0)</f>
        <v>323</v>
      </c>
    </row>
    <row r="41" spans="2:10" ht="15" customHeight="1" x14ac:dyDescent="0.25">
      <c r="B41" s="15">
        <f>ROWS($B$4:B41)</f>
        <v>38</v>
      </c>
      <c r="C41" s="20">
        <f ca="1">IF(ValuesEntered,IF(Amortization[[#This Row],['#]]&lt;=DurationOfLoan,IF(ROW()-ROW(Amortization[[#Headers],[payment
date]])=1,LoanStart,IF(I40&gt;0,EDATE(C40,1),"")),""),"")</f>
        <v>46346</v>
      </c>
      <c r="D41" s="14">
        <f ca="1">IF(ROW()-ROW(Amortization[[#Headers],[opening
balance]])=1,LoanAmount,IF(Amortization[[#This Row],[payment
date]]="",0,INDEX(Amortization[], ROW()-4,8)))</f>
        <v>2994753.6383402175</v>
      </c>
      <c r="E41" s="14">
        <f ca="1">IF(ValuesEntered,IF(ROW()-ROW(Amortization[[#Headers],[interest]])=1,-IPMT(InterestRate/12,1,DurationOfLoan-ROWS($C$4:C41)+1,Amortization[[#This Row],[opening
balance]]),IFERROR(-IPMT(InterestRate/12,1,Amortization[[#This Row],['#
remaining]],D42),0)),0)</f>
        <v>52404.796924751252</v>
      </c>
      <c r="F41" s="14">
        <f ca="1">IFERROR(IF(AND(ValuesEntered,Amortization[[#This Row],[payment
date]]&lt;&gt;""),-PPMT(InterestRate/12,1,DurationOfLoan-ROWS($C$4:C41)+1,Amortization[[#This Row],[opening
balance]]),""),0)</f>
        <v>193.81406871677419</v>
      </c>
      <c r="G41" s="14">
        <f ca="1">IF(Amortization[[#This Row],[payment
date]]="",0,PropertyTaxAmount)</f>
        <v>375</v>
      </c>
      <c r="H41" s="14">
        <f ca="1">IF(Amortization[[#This Row],[payment
date]]="",0,Amortization[[#This Row],[interest]]+Amortization[[#This Row],[principal]]+Amortization[[#This Row],[property
tax]])</f>
        <v>52973.610993468028</v>
      </c>
      <c r="I41" s="14">
        <f ca="1">IF(Amortization[[#This Row],[payment
date]]="",0,Amortization[[#This Row],[opening
balance]]-Amortization[[#This Row],[principal]])</f>
        <v>2994559.8242715006</v>
      </c>
      <c r="J41" s="18">
        <f ca="1">IF(Amortization[[#This Row],[closing
balance]]&gt;0,LastRow-ROW(),0)</f>
        <v>322</v>
      </c>
    </row>
    <row r="42" spans="2:10" ht="15" customHeight="1" x14ac:dyDescent="0.25">
      <c r="B42" s="15">
        <f>ROWS($B$4:B42)</f>
        <v>39</v>
      </c>
      <c r="C42" s="20">
        <f ca="1">IF(ValuesEntered,IF(Amortization[[#This Row],['#]]&lt;=DurationOfLoan,IF(ROW()-ROW(Amortization[[#Headers],[payment
date]])=1,LoanStart,IF(I41&gt;0,EDATE(C41,1),"")),""),"")</f>
        <v>46376</v>
      </c>
      <c r="D42" s="14">
        <f ca="1">IF(ROW()-ROW(Amortization[[#Headers],[opening
balance]])=1,LoanAmount,IF(Amortization[[#This Row],[payment
date]]="",0,INDEX(Amortization[], ROW()-4,8)))</f>
        <v>2994559.8242715006</v>
      </c>
      <c r="E42" s="14">
        <f ca="1">IF(ValuesEntered,IF(ROW()-ROW(Amortization[[#Headers],[interest]])=1,-IPMT(InterestRate/12,1,DurationOfLoan-ROWS($C$4:C42)+1,Amortization[[#This Row],[opening
balance]]),IFERROR(-IPMT(InterestRate/12,1,Amortization[[#This Row],['#
remaining]],D43),0)),0)</f>
        <v>52401.345822990166</v>
      </c>
      <c r="F42" s="14">
        <f ca="1">IFERROR(IF(AND(ValuesEntered,Amortization[[#This Row],[payment
date]]&lt;&gt;""),-PPMT(InterestRate/12,1,DurationOfLoan-ROWS($C$4:C42)+1,Amortization[[#This Row],[opening
balance]]),""),0)</f>
        <v>197.2058149193177</v>
      </c>
      <c r="G42" s="14">
        <f ca="1">IF(Amortization[[#This Row],[payment
date]]="",0,PropertyTaxAmount)</f>
        <v>375</v>
      </c>
      <c r="H42" s="14">
        <f ca="1">IF(Amortization[[#This Row],[payment
date]]="",0,Amortization[[#This Row],[interest]]+Amortization[[#This Row],[principal]]+Amortization[[#This Row],[property
tax]])</f>
        <v>52973.551637909484</v>
      </c>
      <c r="I42" s="14">
        <f ca="1">IF(Amortization[[#This Row],[payment
date]]="",0,Amortization[[#This Row],[opening
balance]]-Amortization[[#This Row],[principal]])</f>
        <v>2994362.6184565811</v>
      </c>
      <c r="J42" s="18">
        <f ca="1">IF(Amortization[[#This Row],[closing
balance]]&gt;0,LastRow-ROW(),0)</f>
        <v>321</v>
      </c>
    </row>
    <row r="43" spans="2:10" ht="15" customHeight="1" x14ac:dyDescent="0.25">
      <c r="B43" s="15">
        <f>ROWS($B$4:B43)</f>
        <v>40</v>
      </c>
      <c r="C43" s="20">
        <f ca="1">IF(ValuesEntered,IF(Amortization[[#This Row],['#]]&lt;=DurationOfLoan,IF(ROW()-ROW(Amortization[[#Headers],[payment
date]])=1,LoanStart,IF(I42&gt;0,EDATE(C42,1),"")),""),"")</f>
        <v>46407</v>
      </c>
      <c r="D43" s="14">
        <f ca="1">IF(ROW()-ROW(Amortization[[#Headers],[opening
balance]])=1,LoanAmount,IF(Amortization[[#This Row],[payment
date]]="",0,INDEX(Amortization[], ROW()-4,8)))</f>
        <v>2994362.6184565811</v>
      </c>
      <c r="E43" s="14">
        <f ca="1">IF(ValuesEntered,IF(ROW()-ROW(Amortization[[#Headers],[interest]])=1,-IPMT(InterestRate/12,1,DurationOfLoan-ROWS($C$4:C43)+1,Amortization[[#This Row],[opening
balance]]),IFERROR(-IPMT(InterestRate/12,1,Amortization[[#This Row],['#
remaining]],D44),0)),0)</f>
        <v>52397.834326948258</v>
      </c>
      <c r="F43" s="14">
        <f ca="1">IFERROR(IF(AND(ValuesEntered,Amortization[[#This Row],[payment
date]]&lt;&gt;""),-PPMT(InterestRate/12,1,DurationOfLoan-ROWS($C$4:C43)+1,Amortization[[#This Row],[opening
balance]]),""),0)</f>
        <v>200.65691668040574</v>
      </c>
      <c r="G43" s="14">
        <f ca="1">IF(Amortization[[#This Row],[payment
date]]="",0,PropertyTaxAmount)</f>
        <v>375</v>
      </c>
      <c r="H43" s="14">
        <f ca="1">IF(Amortization[[#This Row],[payment
date]]="",0,Amortization[[#This Row],[interest]]+Amortization[[#This Row],[principal]]+Amortization[[#This Row],[property
tax]])</f>
        <v>52973.491243628661</v>
      </c>
      <c r="I43" s="14">
        <f ca="1">IF(Amortization[[#This Row],[payment
date]]="",0,Amortization[[#This Row],[opening
balance]]-Amortization[[#This Row],[principal]])</f>
        <v>2994161.9615399009</v>
      </c>
      <c r="J43" s="18">
        <f ca="1">IF(Amortization[[#This Row],[closing
balance]]&gt;0,LastRow-ROW(),0)</f>
        <v>320</v>
      </c>
    </row>
    <row r="44" spans="2:10" ht="15" customHeight="1" x14ac:dyDescent="0.25">
      <c r="B44" s="15">
        <f>ROWS($B$4:B44)</f>
        <v>41</v>
      </c>
      <c r="C44" s="20">
        <f ca="1">IF(ValuesEntered,IF(Amortization[[#This Row],['#]]&lt;=DurationOfLoan,IF(ROW()-ROW(Amortization[[#Headers],[payment
date]])=1,LoanStart,IF(I43&gt;0,EDATE(C43,1),"")),""),"")</f>
        <v>46438</v>
      </c>
      <c r="D44" s="14">
        <f ca="1">IF(ROW()-ROW(Amortization[[#Headers],[opening
balance]])=1,LoanAmount,IF(Amortization[[#This Row],[payment
date]]="",0,INDEX(Amortization[], ROW()-4,8)))</f>
        <v>2994161.9615399009</v>
      </c>
      <c r="E44" s="14">
        <f ca="1">IF(ValuesEntered,IF(ROW()-ROW(Amortization[[#Headers],[interest]])=1,-IPMT(InterestRate/12,1,DurationOfLoan-ROWS($C$4:C44)+1,Amortization[[#This Row],[opening
balance]]),IFERROR(-IPMT(InterestRate/12,1,Amortization[[#This Row],['#
remaining]],D45),0)),0)</f>
        <v>52394.26137972562</v>
      </c>
      <c r="F44" s="14">
        <f ca="1">IFERROR(IF(AND(ValuesEntered,Amortization[[#This Row],[payment
date]]&lt;&gt;""),-PPMT(InterestRate/12,1,DurationOfLoan-ROWS($C$4:C44)+1,Amortization[[#This Row],[opening
balance]]),""),0)</f>
        <v>204.16841272231281</v>
      </c>
      <c r="G44" s="14">
        <f ca="1">IF(Amortization[[#This Row],[payment
date]]="",0,PropertyTaxAmount)</f>
        <v>375</v>
      </c>
      <c r="H44" s="14">
        <f ca="1">IF(Amortization[[#This Row],[payment
date]]="",0,Amortization[[#This Row],[interest]]+Amortization[[#This Row],[principal]]+Amortization[[#This Row],[property
tax]])</f>
        <v>52973.429792447932</v>
      </c>
      <c r="I44" s="14">
        <f ca="1">IF(Amortization[[#This Row],[payment
date]]="",0,Amortization[[#This Row],[opening
balance]]-Amortization[[#This Row],[principal]])</f>
        <v>2993957.7931271787</v>
      </c>
      <c r="J44" s="18">
        <f ca="1">IF(Amortization[[#This Row],[closing
balance]]&gt;0,LastRow-ROW(),0)</f>
        <v>319</v>
      </c>
    </row>
    <row r="45" spans="2:10" ht="15" customHeight="1" x14ac:dyDescent="0.25">
      <c r="B45" s="15">
        <f>ROWS($B$4:B45)</f>
        <v>42</v>
      </c>
      <c r="C45" s="20">
        <f ca="1">IF(ValuesEntered,IF(Amortization[[#This Row],['#]]&lt;=DurationOfLoan,IF(ROW()-ROW(Amortization[[#Headers],[payment
date]])=1,LoanStart,IF(I44&gt;0,EDATE(C44,1),"")),""),"")</f>
        <v>46466</v>
      </c>
      <c r="D45" s="14">
        <f ca="1">IF(ROW()-ROW(Amortization[[#Headers],[opening
balance]])=1,LoanAmount,IF(Amortization[[#This Row],[payment
date]]="",0,INDEX(Amortization[], ROW()-4,8)))</f>
        <v>2993957.7931271787</v>
      </c>
      <c r="E45" s="14">
        <f ca="1">IF(ValuesEntered,IF(ROW()-ROW(Amortization[[#Headers],[interest]])=1,-IPMT(InterestRate/12,1,DurationOfLoan-ROWS($C$4:C45)+1,Amortization[[#This Row],[opening
balance]]),IFERROR(-IPMT(InterestRate/12,1,Amortization[[#This Row],['#
remaining]],D46),0)),0)</f>
        <v>52390.625905926587</v>
      </c>
      <c r="F45" s="14">
        <f ca="1">IFERROR(IF(AND(ValuesEntered,Amortization[[#This Row],[payment
date]]&lt;&gt;""),-PPMT(InterestRate/12,1,DurationOfLoan-ROWS($C$4:C45)+1,Amortization[[#This Row],[opening
balance]]),""),0)</f>
        <v>207.74135994495325</v>
      </c>
      <c r="G45" s="14">
        <f ca="1">IF(Amortization[[#This Row],[payment
date]]="",0,PropertyTaxAmount)</f>
        <v>375</v>
      </c>
      <c r="H45" s="14">
        <f ca="1">IF(Amortization[[#This Row],[payment
date]]="",0,Amortization[[#This Row],[interest]]+Amortization[[#This Row],[principal]]+Amortization[[#This Row],[property
tax]])</f>
        <v>52973.367265871537</v>
      </c>
      <c r="I45" s="14">
        <f ca="1">IF(Amortization[[#This Row],[payment
date]]="",0,Amortization[[#This Row],[opening
balance]]-Amortization[[#This Row],[principal]])</f>
        <v>2993750.0517672338</v>
      </c>
      <c r="J45" s="18">
        <f ca="1">IF(Amortization[[#This Row],[closing
balance]]&gt;0,LastRow-ROW(),0)</f>
        <v>318</v>
      </c>
    </row>
    <row r="46" spans="2:10" ht="15" customHeight="1" x14ac:dyDescent="0.25">
      <c r="B46" s="15">
        <f>ROWS($B$4:B46)</f>
        <v>43</v>
      </c>
      <c r="C46" s="20">
        <f ca="1">IF(ValuesEntered,IF(Amortization[[#This Row],['#]]&lt;=DurationOfLoan,IF(ROW()-ROW(Amortization[[#Headers],[payment
date]])=1,LoanStart,IF(I45&gt;0,EDATE(C45,1),"")),""),"")</f>
        <v>46497</v>
      </c>
      <c r="D46" s="14">
        <f ca="1">IF(ROW()-ROW(Amortization[[#Headers],[opening
balance]])=1,LoanAmount,IF(Amortization[[#This Row],[payment
date]]="",0,INDEX(Amortization[], ROW()-4,8)))</f>
        <v>2993750.0517672338</v>
      </c>
      <c r="E46" s="14">
        <f ca="1">IF(ValuesEntered,IF(ROW()-ROW(Amortization[[#Headers],[interest]])=1,-IPMT(InterestRate/12,1,DurationOfLoan-ROWS($C$4:C46)+1,Amortization[[#This Row],[opening
balance]]),IFERROR(-IPMT(InterestRate/12,1,Amortization[[#This Row],['#
remaining]],D47),0)),0)</f>
        <v>52386.926811336067</v>
      </c>
      <c r="F46" s="14">
        <f ca="1">IFERROR(IF(AND(ValuesEntered,Amortization[[#This Row],[payment
date]]&lt;&gt;""),-PPMT(InterestRate/12,1,DurationOfLoan-ROWS($C$4:C46)+1,Amortization[[#This Row],[opening
balance]]),""),0)</f>
        <v>211.37683374399012</v>
      </c>
      <c r="G46" s="14">
        <f ca="1">IF(Amortization[[#This Row],[payment
date]]="",0,PropertyTaxAmount)</f>
        <v>375</v>
      </c>
      <c r="H46" s="14">
        <f ca="1">IF(Amortization[[#This Row],[payment
date]]="",0,Amortization[[#This Row],[interest]]+Amortization[[#This Row],[principal]]+Amortization[[#This Row],[property
tax]])</f>
        <v>52973.303645080057</v>
      </c>
      <c r="I46" s="14">
        <f ca="1">IF(Amortization[[#This Row],[payment
date]]="",0,Amortization[[#This Row],[opening
balance]]-Amortization[[#This Row],[principal]])</f>
        <v>2993538.6749334899</v>
      </c>
      <c r="J46" s="18">
        <f ca="1">IF(Amortization[[#This Row],[closing
balance]]&gt;0,LastRow-ROW(),0)</f>
        <v>317</v>
      </c>
    </row>
    <row r="47" spans="2:10" ht="15" customHeight="1" x14ac:dyDescent="0.25">
      <c r="B47" s="15">
        <f>ROWS($B$4:B47)</f>
        <v>44</v>
      </c>
      <c r="C47" s="20">
        <f ca="1">IF(ValuesEntered,IF(Amortization[[#This Row],['#]]&lt;=DurationOfLoan,IF(ROW()-ROW(Amortization[[#Headers],[payment
date]])=1,LoanStart,IF(I46&gt;0,EDATE(C46,1),"")),""),"")</f>
        <v>46527</v>
      </c>
      <c r="D47" s="14">
        <f ca="1">IF(ROW()-ROW(Amortization[[#Headers],[opening
balance]])=1,LoanAmount,IF(Amortization[[#This Row],[payment
date]]="",0,INDEX(Amortization[], ROW()-4,8)))</f>
        <v>2993538.6749334899</v>
      </c>
      <c r="E47" s="14">
        <f ca="1">IF(ValuesEntered,IF(ROW()-ROW(Amortization[[#Headers],[interest]])=1,-IPMT(InterestRate/12,1,DurationOfLoan-ROWS($C$4:C47)+1,Amortization[[#This Row],[opening
balance]]),IFERROR(-IPMT(InterestRate/12,1,Amortization[[#This Row],['#
remaining]],D48),0)),0)</f>
        <v>52383.162982590213</v>
      </c>
      <c r="F47" s="14">
        <f ca="1">IFERROR(IF(AND(ValuesEntered,Amortization[[#This Row],[payment
date]]&lt;&gt;""),-PPMT(InterestRate/12,1,DurationOfLoan-ROWS($C$4:C47)+1,Amortization[[#This Row],[opening
balance]]),""),0)</f>
        <v>215.07592833450988</v>
      </c>
      <c r="G47" s="14">
        <f ca="1">IF(Amortization[[#This Row],[payment
date]]="",0,PropertyTaxAmount)</f>
        <v>375</v>
      </c>
      <c r="H47" s="14">
        <f ca="1">IF(Amortization[[#This Row],[payment
date]]="",0,Amortization[[#This Row],[interest]]+Amortization[[#This Row],[principal]]+Amortization[[#This Row],[property
tax]])</f>
        <v>52973.238910924723</v>
      </c>
      <c r="I47" s="14">
        <f ca="1">IF(Amortization[[#This Row],[payment
date]]="",0,Amortization[[#This Row],[opening
balance]]-Amortization[[#This Row],[principal]])</f>
        <v>2993323.5990051553</v>
      </c>
      <c r="J47" s="18">
        <f ca="1">IF(Amortization[[#This Row],[closing
balance]]&gt;0,LastRow-ROW(),0)</f>
        <v>316</v>
      </c>
    </row>
    <row r="48" spans="2:10" ht="15" customHeight="1" x14ac:dyDescent="0.25">
      <c r="B48" s="15">
        <f>ROWS($B$4:B48)</f>
        <v>45</v>
      </c>
      <c r="C48" s="20">
        <f ca="1">IF(ValuesEntered,IF(Amortization[[#This Row],['#]]&lt;=DurationOfLoan,IF(ROW()-ROW(Amortization[[#Headers],[payment
date]])=1,LoanStart,IF(I47&gt;0,EDATE(C47,1),"")),""),"")</f>
        <v>46558</v>
      </c>
      <c r="D48" s="14">
        <f ca="1">IF(ROW()-ROW(Amortization[[#Headers],[opening
balance]])=1,LoanAmount,IF(Amortization[[#This Row],[payment
date]]="",0,INDEX(Amortization[], ROW()-4,8)))</f>
        <v>2993323.5990051553</v>
      </c>
      <c r="E48" s="14">
        <f ca="1">IF(ValuesEntered,IF(ROW()-ROW(Amortization[[#Headers],[interest]])=1,-IPMT(InterestRate/12,1,DurationOfLoan-ROWS($C$4:C48)+1,Amortization[[#This Row],[opening
balance]]),IFERROR(-IPMT(InterestRate/12,1,Amortization[[#This Row],['#
remaining]],D49),0)),0)</f>
        <v>52379.333286841305</v>
      </c>
      <c r="F48" s="14">
        <f ca="1">IFERROR(IF(AND(ValuesEntered,Amortization[[#This Row],[payment
date]]&lt;&gt;""),-PPMT(InterestRate/12,1,DurationOfLoan-ROWS($C$4:C48)+1,Amortization[[#This Row],[opening
balance]]),""),0)</f>
        <v>218.8397570803638</v>
      </c>
      <c r="G48" s="14">
        <f ca="1">IF(Amortization[[#This Row],[payment
date]]="",0,PropertyTaxAmount)</f>
        <v>375</v>
      </c>
      <c r="H48" s="14">
        <f ca="1">IF(Amortization[[#This Row],[payment
date]]="",0,Amortization[[#This Row],[interest]]+Amortization[[#This Row],[principal]]+Amortization[[#This Row],[property
tax]])</f>
        <v>52973.17304392167</v>
      </c>
      <c r="I48" s="14">
        <f ca="1">IF(Amortization[[#This Row],[payment
date]]="",0,Amortization[[#This Row],[opening
balance]]-Amortization[[#This Row],[principal]])</f>
        <v>2993104.7592480751</v>
      </c>
      <c r="J48" s="18">
        <f ca="1">IF(Amortization[[#This Row],[closing
balance]]&gt;0,LastRow-ROW(),0)</f>
        <v>315</v>
      </c>
    </row>
    <row r="49" spans="2:10" ht="15" customHeight="1" x14ac:dyDescent="0.25">
      <c r="B49" s="15">
        <f>ROWS($B$4:B49)</f>
        <v>46</v>
      </c>
      <c r="C49" s="20">
        <f ca="1">IF(ValuesEntered,IF(Amortization[[#This Row],['#]]&lt;=DurationOfLoan,IF(ROW()-ROW(Amortization[[#Headers],[payment
date]])=1,LoanStart,IF(I48&gt;0,EDATE(C48,1),"")),""),"")</f>
        <v>46588</v>
      </c>
      <c r="D49" s="14">
        <f ca="1">IF(ROW()-ROW(Amortization[[#Headers],[opening
balance]])=1,LoanAmount,IF(Amortization[[#This Row],[payment
date]]="",0,INDEX(Amortization[], ROW()-4,8)))</f>
        <v>2993104.7592480751</v>
      </c>
      <c r="E49" s="14">
        <f ca="1">IF(ValuesEntered,IF(ROW()-ROW(Amortization[[#Headers],[interest]])=1,-IPMT(InterestRate/12,1,DurationOfLoan-ROWS($C$4:C49)+1,Amortization[[#This Row],[opening
balance]]),IFERROR(-IPMT(InterestRate/12,1,Amortization[[#This Row],['#
remaining]],D50),0)),0)</f>
        <v>52375.436571416794</v>
      </c>
      <c r="F49" s="14">
        <f ca="1">IFERROR(IF(AND(ValuesEntered,Amortization[[#This Row],[payment
date]]&lt;&gt;""),-PPMT(InterestRate/12,1,DurationOfLoan-ROWS($C$4:C49)+1,Amortization[[#This Row],[opening
balance]]),""),0)</f>
        <v>222.66945282927014</v>
      </c>
      <c r="G49" s="14">
        <f ca="1">IF(Amortization[[#This Row],[payment
date]]="",0,PropertyTaxAmount)</f>
        <v>375</v>
      </c>
      <c r="H49" s="14">
        <f ca="1">IF(Amortization[[#This Row],[payment
date]]="",0,Amortization[[#This Row],[interest]]+Amortization[[#This Row],[principal]]+Amortization[[#This Row],[property
tax]])</f>
        <v>52973.106024246066</v>
      </c>
      <c r="I49" s="14">
        <f ca="1">IF(Amortization[[#This Row],[payment
date]]="",0,Amortization[[#This Row],[opening
balance]]-Amortization[[#This Row],[principal]])</f>
        <v>2992882.0897952458</v>
      </c>
      <c r="J49" s="18">
        <f ca="1">IF(Amortization[[#This Row],[closing
balance]]&gt;0,LastRow-ROW(),0)</f>
        <v>314</v>
      </c>
    </row>
    <row r="50" spans="2:10" ht="15" customHeight="1" x14ac:dyDescent="0.25">
      <c r="B50" s="15">
        <f>ROWS($B$4:B50)</f>
        <v>47</v>
      </c>
      <c r="C50" s="20">
        <f ca="1">IF(ValuesEntered,IF(Amortization[[#This Row],['#]]&lt;=DurationOfLoan,IF(ROW()-ROW(Amortization[[#Headers],[payment
date]])=1,LoanStart,IF(I49&gt;0,EDATE(C49,1),"")),""),"")</f>
        <v>46619</v>
      </c>
      <c r="D50" s="14">
        <f ca="1">IF(ROW()-ROW(Amortization[[#Headers],[opening
balance]])=1,LoanAmount,IF(Amortization[[#This Row],[payment
date]]="",0,INDEX(Amortization[], ROW()-4,8)))</f>
        <v>2992882.0897952458</v>
      </c>
      <c r="E50" s="14">
        <f ca="1">IF(ValuesEntered,IF(ROW()-ROW(Amortization[[#Headers],[interest]])=1,-IPMT(InterestRate/12,1,DurationOfLoan-ROWS($C$4:C50)+1,Amortization[[#This Row],[opening
balance]]),IFERROR(-IPMT(InterestRate/12,1,Amortization[[#This Row],['#
remaining]],D51),0)),0)</f>
        <v>52371.471663472352</v>
      </c>
      <c r="F50" s="14">
        <f ca="1">IFERROR(IF(AND(ValuesEntered,Amortization[[#This Row],[payment
date]]&lt;&gt;""),-PPMT(InterestRate/12,1,DurationOfLoan-ROWS($C$4:C50)+1,Amortization[[#This Row],[opening
balance]]),""),0)</f>
        <v>226.56616825378237</v>
      </c>
      <c r="G50" s="14">
        <f ca="1">IF(Amortization[[#This Row],[payment
date]]="",0,PropertyTaxAmount)</f>
        <v>375</v>
      </c>
      <c r="H50" s="14">
        <f ca="1">IF(Amortization[[#This Row],[payment
date]]="",0,Amortization[[#This Row],[interest]]+Amortization[[#This Row],[principal]]+Amortization[[#This Row],[property
tax]])</f>
        <v>52973.037831726135</v>
      </c>
      <c r="I50" s="14">
        <f ca="1">IF(Amortization[[#This Row],[payment
date]]="",0,Amortization[[#This Row],[opening
balance]]-Amortization[[#This Row],[principal]])</f>
        <v>2992655.523626992</v>
      </c>
      <c r="J50" s="18">
        <f ca="1">IF(Amortization[[#This Row],[closing
balance]]&gt;0,LastRow-ROW(),0)</f>
        <v>313</v>
      </c>
    </row>
    <row r="51" spans="2:10" ht="15" customHeight="1" x14ac:dyDescent="0.25">
      <c r="B51" s="15">
        <f>ROWS($B$4:B51)</f>
        <v>48</v>
      </c>
      <c r="C51" s="20">
        <f ca="1">IF(ValuesEntered,IF(Amortization[[#This Row],['#]]&lt;=DurationOfLoan,IF(ROW()-ROW(Amortization[[#Headers],[payment
date]])=1,LoanStart,IF(I50&gt;0,EDATE(C50,1),"")),""),"")</f>
        <v>46650</v>
      </c>
      <c r="D51" s="14">
        <f ca="1">IF(ROW()-ROW(Amortization[[#Headers],[opening
balance]])=1,LoanAmount,IF(Amortization[[#This Row],[payment
date]]="",0,INDEX(Amortization[], ROW()-4,8)))</f>
        <v>2992655.523626992</v>
      </c>
      <c r="E51" s="14">
        <f ca="1">IF(ValuesEntered,IF(ROW()-ROW(Amortization[[#Headers],[interest]])=1,-IPMT(InterestRate/12,1,DurationOfLoan-ROWS($C$4:C51)+1,Amortization[[#This Row],[opening
balance]]),IFERROR(-IPMT(InterestRate/12,1,Amortization[[#This Row],['#
remaining]],D52),0)),0)</f>
        <v>52367.437369638879</v>
      </c>
      <c r="F51" s="14">
        <f ca="1">IFERROR(IF(AND(ValuesEntered,Amortization[[#This Row],[payment
date]]&lt;&gt;""),-PPMT(InterestRate/12,1,DurationOfLoan-ROWS($C$4:C51)+1,Amortization[[#This Row],[opening
balance]]),""),0)</f>
        <v>230.5310761982235</v>
      </c>
      <c r="G51" s="14">
        <f ca="1">IF(Amortization[[#This Row],[payment
date]]="",0,PropertyTaxAmount)</f>
        <v>375</v>
      </c>
      <c r="H51" s="14">
        <f ca="1">IF(Amortization[[#This Row],[payment
date]]="",0,Amortization[[#This Row],[interest]]+Amortization[[#This Row],[principal]]+Amortization[[#This Row],[property
tax]])</f>
        <v>52972.968445837105</v>
      </c>
      <c r="I51" s="14">
        <f ca="1">IF(Amortization[[#This Row],[payment
date]]="",0,Amortization[[#This Row],[opening
balance]]-Amortization[[#This Row],[principal]])</f>
        <v>2992424.9925507936</v>
      </c>
      <c r="J51" s="18">
        <f ca="1">IF(Amortization[[#This Row],[closing
balance]]&gt;0,LastRow-ROW(),0)</f>
        <v>312</v>
      </c>
    </row>
    <row r="52" spans="2:10" ht="15" customHeight="1" x14ac:dyDescent="0.25">
      <c r="B52" s="15">
        <f>ROWS($B$4:B52)</f>
        <v>49</v>
      </c>
      <c r="C52" s="20">
        <f ca="1">IF(ValuesEntered,IF(Amortization[[#This Row],['#]]&lt;=DurationOfLoan,IF(ROW()-ROW(Amortization[[#Headers],[payment
date]])=1,LoanStart,IF(I51&gt;0,EDATE(C51,1),"")),""),"")</f>
        <v>46680</v>
      </c>
      <c r="D52" s="14">
        <f ca="1">IF(ROW()-ROW(Amortization[[#Headers],[opening
balance]])=1,LoanAmount,IF(Amortization[[#This Row],[payment
date]]="",0,INDEX(Amortization[], ROW()-4,8)))</f>
        <v>2992424.9925507936</v>
      </c>
      <c r="E52" s="14">
        <f ca="1">IF(ValuesEntered,IF(ROW()-ROW(Amortization[[#Headers],[interest]])=1,-IPMT(InterestRate/12,1,DurationOfLoan-ROWS($C$4:C52)+1,Amortization[[#This Row],[opening
balance]]),IFERROR(-IPMT(InterestRate/12,1,Amortization[[#This Row],['#
remaining]],D53),0)),0)</f>
        <v>52363.33247566333</v>
      </c>
      <c r="F52" s="14">
        <f ca="1">IFERROR(IF(AND(ValuesEntered,Amortization[[#This Row],[payment
date]]&lt;&gt;""),-PPMT(InterestRate/12,1,DurationOfLoan-ROWS($C$4:C52)+1,Amortization[[#This Row],[opening
balance]]),""),0)</f>
        <v>234.56537003169237</v>
      </c>
      <c r="G52" s="14">
        <f ca="1">IF(Amortization[[#This Row],[payment
date]]="",0,PropertyTaxAmount)</f>
        <v>375</v>
      </c>
      <c r="H52" s="14">
        <f ca="1">IF(Amortization[[#This Row],[payment
date]]="",0,Amortization[[#This Row],[interest]]+Amortization[[#This Row],[principal]]+Amortization[[#This Row],[property
tax]])</f>
        <v>52972.897845695021</v>
      </c>
      <c r="I52" s="14">
        <f ca="1">IF(Amortization[[#This Row],[payment
date]]="",0,Amortization[[#This Row],[opening
balance]]-Amortization[[#This Row],[principal]])</f>
        <v>2992190.4271807619</v>
      </c>
      <c r="J52" s="18">
        <f ca="1">IF(Amortization[[#This Row],[closing
balance]]&gt;0,LastRow-ROW(),0)</f>
        <v>311</v>
      </c>
    </row>
    <row r="53" spans="2:10" ht="15" customHeight="1" x14ac:dyDescent="0.25">
      <c r="B53" s="15">
        <f>ROWS($B$4:B53)</f>
        <v>50</v>
      </c>
      <c r="C53" s="20">
        <f ca="1">IF(ValuesEntered,IF(Amortization[[#This Row],['#]]&lt;=DurationOfLoan,IF(ROW()-ROW(Amortization[[#Headers],[payment
date]])=1,LoanStart,IF(I52&gt;0,EDATE(C52,1),"")),""),"")</f>
        <v>46711</v>
      </c>
      <c r="D53" s="14">
        <f ca="1">IF(ROW()-ROW(Amortization[[#Headers],[opening
balance]])=1,LoanAmount,IF(Amortization[[#This Row],[payment
date]]="",0,INDEX(Amortization[], ROW()-4,8)))</f>
        <v>2992190.4271807619</v>
      </c>
      <c r="E53" s="14">
        <f ca="1">IF(ValuesEntered,IF(ROW()-ROW(Amortization[[#Headers],[interest]])=1,-IPMT(InterestRate/12,1,DurationOfLoan-ROWS($C$4:C53)+1,Amortization[[#This Row],[opening
balance]]),IFERROR(-IPMT(InterestRate/12,1,Amortization[[#This Row],['#
remaining]],D54),0)),0)</f>
        <v>52359.155746043201</v>
      </c>
      <c r="F53" s="14">
        <f ca="1">IFERROR(IF(AND(ValuesEntered,Amortization[[#This Row],[payment
date]]&lt;&gt;""),-PPMT(InterestRate/12,1,DurationOfLoan-ROWS($C$4:C53)+1,Amortization[[#This Row],[opening
balance]]),""),0)</f>
        <v>238.67026400724711</v>
      </c>
      <c r="G53" s="14">
        <f ca="1">IF(Amortization[[#This Row],[payment
date]]="",0,PropertyTaxAmount)</f>
        <v>375</v>
      </c>
      <c r="H53" s="14">
        <f ca="1">IF(Amortization[[#This Row],[payment
date]]="",0,Amortization[[#This Row],[interest]]+Amortization[[#This Row],[principal]]+Amortization[[#This Row],[property
tax]])</f>
        <v>52972.826010050449</v>
      </c>
      <c r="I53" s="14">
        <f ca="1">IF(Amortization[[#This Row],[payment
date]]="",0,Amortization[[#This Row],[opening
balance]]-Amortization[[#This Row],[principal]])</f>
        <v>2991951.7569167549</v>
      </c>
      <c r="J53" s="18">
        <f ca="1">IF(Amortization[[#This Row],[closing
balance]]&gt;0,LastRow-ROW(),0)</f>
        <v>310</v>
      </c>
    </row>
    <row r="54" spans="2:10" ht="15" customHeight="1" x14ac:dyDescent="0.25">
      <c r="B54" s="15">
        <f>ROWS($B$4:B54)</f>
        <v>51</v>
      </c>
      <c r="C54" s="20">
        <f ca="1">IF(ValuesEntered,IF(Amortization[[#This Row],['#]]&lt;=DurationOfLoan,IF(ROW()-ROW(Amortization[[#Headers],[payment
date]])=1,LoanStart,IF(I53&gt;0,EDATE(C53,1),"")),""),"")</f>
        <v>46741</v>
      </c>
      <c r="D54" s="14">
        <f ca="1">IF(ROW()-ROW(Amortization[[#Headers],[opening
balance]])=1,LoanAmount,IF(Amortization[[#This Row],[payment
date]]="",0,INDEX(Amortization[], ROW()-4,8)))</f>
        <v>2991951.7569167549</v>
      </c>
      <c r="E54" s="14">
        <f ca="1">IF(ValuesEntered,IF(ROW()-ROW(Amortization[[#Headers],[interest]])=1,-IPMT(InterestRate/12,1,DurationOfLoan-ROWS($C$4:C54)+1,Amortization[[#This Row],[opening
balance]]),IFERROR(-IPMT(InterestRate/12,1,Amortization[[#This Row],['#
remaining]],D55),0)),0)</f>
        <v>52354.905923654725</v>
      </c>
      <c r="F54" s="14">
        <f ca="1">IFERROR(IF(AND(ValuesEntered,Amortization[[#This Row],[payment
date]]&lt;&gt;""),-PPMT(InterestRate/12,1,DurationOfLoan-ROWS($C$4:C54)+1,Amortization[[#This Row],[opening
balance]]),""),0)</f>
        <v>242.84699362737399</v>
      </c>
      <c r="G54" s="14">
        <f ca="1">IF(Amortization[[#This Row],[payment
date]]="",0,PropertyTaxAmount)</f>
        <v>375</v>
      </c>
      <c r="H54" s="14">
        <f ca="1">IF(Amortization[[#This Row],[payment
date]]="",0,Amortization[[#This Row],[interest]]+Amortization[[#This Row],[principal]]+Amortization[[#This Row],[property
tax]])</f>
        <v>52972.752917282101</v>
      </c>
      <c r="I54" s="14">
        <f ca="1">IF(Amortization[[#This Row],[payment
date]]="",0,Amortization[[#This Row],[opening
balance]]-Amortization[[#This Row],[principal]])</f>
        <v>2991708.9099231274</v>
      </c>
      <c r="J54" s="18">
        <f ca="1">IF(Amortization[[#This Row],[closing
balance]]&gt;0,LastRow-ROW(),0)</f>
        <v>309</v>
      </c>
    </row>
    <row r="55" spans="2:10" ht="15" customHeight="1" x14ac:dyDescent="0.25">
      <c r="B55" s="15">
        <f>ROWS($B$4:B55)</f>
        <v>52</v>
      </c>
      <c r="C55" s="20">
        <f ca="1">IF(ValuesEntered,IF(Amortization[[#This Row],['#]]&lt;=DurationOfLoan,IF(ROW()-ROW(Amortization[[#Headers],[payment
date]])=1,LoanStart,IF(I54&gt;0,EDATE(C54,1),"")),""),"")</f>
        <v>46772</v>
      </c>
      <c r="D55" s="14">
        <f ca="1">IF(ROW()-ROW(Amortization[[#Headers],[opening
balance]])=1,LoanAmount,IF(Amortization[[#This Row],[payment
date]]="",0,INDEX(Amortization[], ROW()-4,8)))</f>
        <v>2991708.9099231274</v>
      </c>
      <c r="E55" s="14">
        <f ca="1">IF(ValuesEntered,IF(ROW()-ROW(Amortization[[#Headers],[interest]])=1,-IPMT(InterestRate/12,1,DurationOfLoan-ROWS($C$4:C55)+1,Amortization[[#This Row],[opening
balance]]),IFERROR(-IPMT(InterestRate/12,1,Amortization[[#This Row],['#
remaining]],D56),0)),0)</f>
        <v>52350.581729374448</v>
      </c>
      <c r="F55" s="14">
        <f ca="1">IFERROR(IF(AND(ValuesEntered,Amortization[[#This Row],[payment
date]]&lt;&gt;""),-PPMT(InterestRate/12,1,DurationOfLoan-ROWS($C$4:C55)+1,Amortization[[#This Row],[opening
balance]]),""),0)</f>
        <v>247.09681601585299</v>
      </c>
      <c r="G55" s="14">
        <f ca="1">IF(Amortization[[#This Row],[payment
date]]="",0,PropertyTaxAmount)</f>
        <v>375</v>
      </c>
      <c r="H55" s="14">
        <f ca="1">IF(Amortization[[#This Row],[payment
date]]="",0,Amortization[[#This Row],[interest]]+Amortization[[#This Row],[principal]]+Amortization[[#This Row],[property
tax]])</f>
        <v>52972.678545390299</v>
      </c>
      <c r="I55" s="14">
        <f ca="1">IF(Amortization[[#This Row],[payment
date]]="",0,Amortization[[#This Row],[opening
balance]]-Amortization[[#This Row],[principal]])</f>
        <v>2991461.8131071115</v>
      </c>
      <c r="J55" s="18">
        <f ca="1">IF(Amortization[[#This Row],[closing
balance]]&gt;0,LastRow-ROW(),0)</f>
        <v>308</v>
      </c>
    </row>
    <row r="56" spans="2:10" ht="15" customHeight="1" x14ac:dyDescent="0.25">
      <c r="B56" s="15">
        <f>ROWS($B$4:B56)</f>
        <v>53</v>
      </c>
      <c r="C56" s="20">
        <f ca="1">IF(ValuesEntered,IF(Amortization[[#This Row],['#]]&lt;=DurationOfLoan,IF(ROW()-ROW(Amortization[[#Headers],[payment
date]])=1,LoanStart,IF(I55&gt;0,EDATE(C55,1),"")),""),"")</f>
        <v>46803</v>
      </c>
      <c r="D56" s="14">
        <f ca="1">IF(ROW()-ROW(Amortization[[#Headers],[opening
balance]])=1,LoanAmount,IF(Amortization[[#This Row],[payment
date]]="",0,INDEX(Amortization[], ROW()-4,8)))</f>
        <v>2991461.8131071115</v>
      </c>
      <c r="E56" s="14">
        <f ca="1">IF(ValuesEntered,IF(ROW()-ROW(Amortization[[#Headers],[interest]])=1,-IPMT(InterestRate/12,1,DurationOfLoan-ROWS($C$4:C56)+1,Amortization[[#This Row],[opening
balance]]),IFERROR(-IPMT(InterestRate/12,1,Amortization[[#This Row],['#
remaining]],D57),0)),0)</f>
        <v>52346.181861694262</v>
      </c>
      <c r="F56" s="14">
        <f ca="1">IFERROR(IF(AND(ValuesEntered,Amortization[[#This Row],[payment
date]]&lt;&gt;""),-PPMT(InterestRate/12,1,DurationOfLoan-ROWS($C$4:C56)+1,Amortization[[#This Row],[opening
balance]]),""),0)</f>
        <v>251.42101029613033</v>
      </c>
      <c r="G56" s="14">
        <f ca="1">IF(Amortization[[#This Row],[payment
date]]="",0,PropertyTaxAmount)</f>
        <v>375</v>
      </c>
      <c r="H56" s="14">
        <f ca="1">IF(Amortization[[#This Row],[payment
date]]="",0,Amortization[[#This Row],[interest]]+Amortization[[#This Row],[principal]]+Amortization[[#This Row],[property
tax]])</f>
        <v>52972.602871990392</v>
      </c>
      <c r="I56" s="14">
        <f ca="1">IF(Amortization[[#This Row],[payment
date]]="",0,Amortization[[#This Row],[opening
balance]]-Amortization[[#This Row],[principal]])</f>
        <v>2991210.3920968152</v>
      </c>
      <c r="J56" s="18">
        <f ca="1">IF(Amortization[[#This Row],[closing
balance]]&gt;0,LastRow-ROW(),0)</f>
        <v>307</v>
      </c>
    </row>
    <row r="57" spans="2:10" ht="15" customHeight="1" x14ac:dyDescent="0.25">
      <c r="B57" s="15">
        <f>ROWS($B$4:B57)</f>
        <v>54</v>
      </c>
      <c r="C57" s="20">
        <f ca="1">IF(ValuesEntered,IF(Amortization[[#This Row],['#]]&lt;=DurationOfLoan,IF(ROW()-ROW(Amortization[[#Headers],[payment
date]])=1,LoanStart,IF(I56&gt;0,EDATE(C56,1),"")),""),"")</f>
        <v>46832</v>
      </c>
      <c r="D57" s="14">
        <f ca="1">IF(ROW()-ROW(Amortization[[#Headers],[opening
balance]])=1,LoanAmount,IF(Amortization[[#This Row],[payment
date]]="",0,INDEX(Amortization[], ROW()-4,8)))</f>
        <v>2991210.3920968152</v>
      </c>
      <c r="E57" s="14">
        <f ca="1">IF(ValuesEntered,IF(ROW()-ROW(Amortization[[#Headers],[interest]])=1,-IPMT(InterestRate/12,1,DurationOfLoan-ROWS($C$4:C57)+1,Amortization[[#This Row],[opening
balance]]),IFERROR(-IPMT(InterestRate/12,1,Amortization[[#This Row],['#
remaining]],D58),0)),0)</f>
        <v>52341.704996329674</v>
      </c>
      <c r="F57" s="14">
        <f ca="1">IFERROR(IF(AND(ValuesEntered,Amortization[[#This Row],[payment
date]]&lt;&gt;""),-PPMT(InterestRate/12,1,DurationOfLoan-ROWS($C$4:C57)+1,Amortization[[#This Row],[opening
balance]]),""),0)</f>
        <v>255.82087797631257</v>
      </c>
      <c r="G57" s="14">
        <f ca="1">IF(Amortization[[#This Row],[payment
date]]="",0,PropertyTaxAmount)</f>
        <v>375</v>
      </c>
      <c r="H57" s="14">
        <f ca="1">IF(Amortization[[#This Row],[payment
date]]="",0,Amortization[[#This Row],[interest]]+Amortization[[#This Row],[principal]]+Amortization[[#This Row],[property
tax]])</f>
        <v>52972.525874305989</v>
      </c>
      <c r="I57" s="14">
        <f ca="1">IF(Amortization[[#This Row],[payment
date]]="",0,Amortization[[#This Row],[opening
balance]]-Amortization[[#This Row],[principal]])</f>
        <v>2990954.5712188389</v>
      </c>
      <c r="J57" s="18">
        <f ca="1">IF(Amortization[[#This Row],[closing
balance]]&gt;0,LastRow-ROW(),0)</f>
        <v>306</v>
      </c>
    </row>
    <row r="58" spans="2:10" ht="15" customHeight="1" x14ac:dyDescent="0.25">
      <c r="B58" s="15">
        <f>ROWS($B$4:B58)</f>
        <v>55</v>
      </c>
      <c r="C58" s="20">
        <f ca="1">IF(ValuesEntered,IF(Amortization[[#This Row],['#]]&lt;=DurationOfLoan,IF(ROW()-ROW(Amortization[[#Headers],[payment
date]])=1,LoanStart,IF(I57&gt;0,EDATE(C57,1),"")),""),"")</f>
        <v>46863</v>
      </c>
      <c r="D58" s="14">
        <f ca="1">IF(ROW()-ROW(Amortization[[#Headers],[opening
balance]])=1,LoanAmount,IF(Amortization[[#This Row],[payment
date]]="",0,INDEX(Amortization[], ROW()-4,8)))</f>
        <v>2990954.5712188389</v>
      </c>
      <c r="E58" s="14">
        <f ca="1">IF(ValuesEntered,IF(ROW()-ROW(Amortization[[#Headers],[interest]])=1,-IPMT(InterestRate/12,1,DurationOfLoan-ROWS($C$4:C58)+1,Amortization[[#This Row],[opening
balance]]),IFERROR(-IPMT(InterestRate/12,1,Amortization[[#This Row],['#
remaining]],D59),0)),0)</f>
        <v>52337.14978582121</v>
      </c>
      <c r="F58" s="14">
        <f ca="1">IFERROR(IF(AND(ValuesEntered,Amortization[[#This Row],[payment
date]]&lt;&gt;""),-PPMT(InterestRate/12,1,DurationOfLoan-ROWS($C$4:C58)+1,Amortization[[#This Row],[opening
balance]]),""),0)</f>
        <v>260.29774334089802</v>
      </c>
      <c r="G58" s="14">
        <f ca="1">IF(Amortization[[#This Row],[payment
date]]="",0,PropertyTaxAmount)</f>
        <v>375</v>
      </c>
      <c r="H58" s="14">
        <f ca="1">IF(Amortization[[#This Row],[payment
date]]="",0,Amortization[[#This Row],[interest]]+Amortization[[#This Row],[principal]]+Amortization[[#This Row],[property
tax]])</f>
        <v>52972.447529162106</v>
      </c>
      <c r="I58" s="14">
        <f ca="1">IF(Amortization[[#This Row],[payment
date]]="",0,Amortization[[#This Row],[opening
balance]]-Amortization[[#This Row],[principal]])</f>
        <v>2990694.273475498</v>
      </c>
      <c r="J58" s="18">
        <f ca="1">IF(Amortization[[#This Row],[closing
balance]]&gt;0,LastRow-ROW(),0)</f>
        <v>305</v>
      </c>
    </row>
    <row r="59" spans="2:10" ht="15" customHeight="1" x14ac:dyDescent="0.25">
      <c r="B59" s="15">
        <f>ROWS($B$4:B59)</f>
        <v>56</v>
      </c>
      <c r="C59" s="20">
        <f ca="1">IF(ValuesEntered,IF(Amortization[[#This Row],['#]]&lt;=DurationOfLoan,IF(ROW()-ROW(Amortization[[#Headers],[payment
date]])=1,LoanStart,IF(I58&gt;0,EDATE(C58,1),"")),""),"")</f>
        <v>46893</v>
      </c>
      <c r="D59" s="14">
        <f ca="1">IF(ROW()-ROW(Amortization[[#Headers],[opening
balance]])=1,LoanAmount,IF(Amortization[[#This Row],[payment
date]]="",0,INDEX(Amortization[], ROW()-4,8)))</f>
        <v>2990694.273475498</v>
      </c>
      <c r="E59" s="14">
        <f ca="1">IF(ValuesEntered,IF(ROW()-ROW(Amortization[[#Headers],[interest]])=1,-IPMT(InterestRate/12,1,DurationOfLoan-ROWS($C$4:C59)+1,Amortization[[#This Row],[opening
balance]]),IFERROR(-IPMT(InterestRate/12,1,Amortization[[#This Row],['#
remaining]],D60),0)),0)</f>
        <v>52332.514859128845</v>
      </c>
      <c r="F59" s="14">
        <f ca="1">IFERROR(IF(AND(ValuesEntered,Amortization[[#This Row],[payment
date]]&lt;&gt;""),-PPMT(InterestRate/12,1,DurationOfLoan-ROWS($C$4:C59)+1,Amortization[[#This Row],[opening
balance]]),""),0)</f>
        <v>264.85295384936393</v>
      </c>
      <c r="G59" s="14">
        <f ca="1">IF(Amortization[[#This Row],[payment
date]]="",0,PropertyTaxAmount)</f>
        <v>375</v>
      </c>
      <c r="H59" s="14">
        <f ca="1">IF(Amortization[[#This Row],[payment
date]]="",0,Amortization[[#This Row],[interest]]+Amortization[[#This Row],[principal]]+Amortization[[#This Row],[property
tax]])</f>
        <v>52972.367812978206</v>
      </c>
      <c r="I59" s="14">
        <f ca="1">IF(Amortization[[#This Row],[payment
date]]="",0,Amortization[[#This Row],[opening
balance]]-Amortization[[#This Row],[principal]])</f>
        <v>2990429.4205216486</v>
      </c>
      <c r="J59" s="18">
        <f ca="1">IF(Amortization[[#This Row],[closing
balance]]&gt;0,LastRow-ROW(),0)</f>
        <v>304</v>
      </c>
    </row>
    <row r="60" spans="2:10" ht="15" customHeight="1" x14ac:dyDescent="0.25">
      <c r="B60" s="15">
        <f>ROWS($B$4:B60)</f>
        <v>57</v>
      </c>
      <c r="C60" s="20">
        <f ca="1">IF(ValuesEntered,IF(Amortization[[#This Row],['#]]&lt;=DurationOfLoan,IF(ROW()-ROW(Amortization[[#Headers],[payment
date]])=1,LoanStart,IF(I59&gt;0,EDATE(C59,1),"")),""),"")</f>
        <v>46924</v>
      </c>
      <c r="D60" s="14">
        <f ca="1">IF(ROW()-ROW(Amortization[[#Headers],[opening
balance]])=1,LoanAmount,IF(Amortization[[#This Row],[payment
date]]="",0,INDEX(Amortization[], ROW()-4,8)))</f>
        <v>2990429.4205216486</v>
      </c>
      <c r="E60" s="14">
        <f ca="1">IF(ValuesEntered,IF(ROW()-ROW(Amortization[[#Headers],[interest]])=1,-IPMT(InterestRate/12,1,DurationOfLoan-ROWS($C$4:C60)+1,Amortization[[#This Row],[opening
balance]]),IFERROR(-IPMT(InterestRate/12,1,Amortization[[#This Row],['#
remaining]],D61),0)),0)</f>
        <v>52327.79882121936</v>
      </c>
      <c r="F60" s="14">
        <f ca="1">IFERROR(IF(AND(ValuesEntered,Amortization[[#This Row],[payment
date]]&lt;&gt;""),-PPMT(InterestRate/12,1,DurationOfLoan-ROWS($C$4:C60)+1,Amortization[[#This Row],[opening
balance]]),""),0)</f>
        <v>269.48788054172775</v>
      </c>
      <c r="G60" s="14">
        <f ca="1">IF(Amortization[[#This Row],[payment
date]]="",0,PropertyTaxAmount)</f>
        <v>375</v>
      </c>
      <c r="H60" s="14">
        <f ca="1">IF(Amortization[[#This Row],[payment
date]]="",0,Amortization[[#This Row],[interest]]+Amortization[[#This Row],[principal]]+Amortization[[#This Row],[property
tax]])</f>
        <v>52972.286701761084</v>
      </c>
      <c r="I60" s="14">
        <f ca="1">IF(Amortization[[#This Row],[payment
date]]="",0,Amortization[[#This Row],[opening
balance]]-Amortization[[#This Row],[principal]])</f>
        <v>2990159.9326411067</v>
      </c>
      <c r="J60" s="18">
        <f ca="1">IF(Amortization[[#This Row],[closing
balance]]&gt;0,LastRow-ROW(),0)</f>
        <v>303</v>
      </c>
    </row>
    <row r="61" spans="2:10" ht="15" customHeight="1" x14ac:dyDescent="0.25">
      <c r="B61" s="15">
        <f>ROWS($B$4:B61)</f>
        <v>58</v>
      </c>
      <c r="C61" s="20">
        <f ca="1">IF(ValuesEntered,IF(Amortization[[#This Row],['#]]&lt;=DurationOfLoan,IF(ROW()-ROW(Amortization[[#Headers],[payment
date]])=1,LoanStart,IF(I60&gt;0,EDATE(C60,1),"")),""),"")</f>
        <v>46954</v>
      </c>
      <c r="D61" s="14">
        <f ca="1">IF(ROW()-ROW(Amortization[[#Headers],[opening
balance]])=1,LoanAmount,IF(Amortization[[#This Row],[payment
date]]="",0,INDEX(Amortization[], ROW()-4,8)))</f>
        <v>2990159.9326411067</v>
      </c>
      <c r="E61" s="14">
        <f ca="1">IF(ValuesEntered,IF(ROW()-ROW(Amortization[[#Headers],[interest]])=1,-IPMT(InterestRate/12,1,DurationOfLoan-ROWS($C$4:C61)+1,Amortization[[#This Row],[opening
balance]]),IFERROR(-IPMT(InterestRate/12,1,Amortization[[#This Row],['#
remaining]],D62),0)),0)</f>
        <v>52323.000252646467</v>
      </c>
      <c r="F61" s="14">
        <f ca="1">IFERROR(IF(AND(ValuesEntered,Amortization[[#This Row],[payment
date]]&lt;&gt;""),-PPMT(InterestRate/12,1,DurationOfLoan-ROWS($C$4:C61)+1,Amortization[[#This Row],[opening
balance]]),""),0)</f>
        <v>274.20391845120787</v>
      </c>
      <c r="G61" s="14">
        <f ca="1">IF(Amortization[[#This Row],[payment
date]]="",0,PropertyTaxAmount)</f>
        <v>375</v>
      </c>
      <c r="H61" s="14">
        <f ca="1">IF(Amortization[[#This Row],[payment
date]]="",0,Amortization[[#This Row],[interest]]+Amortization[[#This Row],[principal]]+Amortization[[#This Row],[property
tax]])</f>
        <v>52972.204171097677</v>
      </c>
      <c r="I61" s="14">
        <f ca="1">IF(Amortization[[#This Row],[payment
date]]="",0,Amortization[[#This Row],[opening
balance]]-Amortization[[#This Row],[principal]])</f>
        <v>2989885.7287226557</v>
      </c>
      <c r="J61" s="18">
        <f ca="1">IF(Amortization[[#This Row],[closing
balance]]&gt;0,LastRow-ROW(),0)</f>
        <v>302</v>
      </c>
    </row>
    <row r="62" spans="2:10" ht="15" customHeight="1" x14ac:dyDescent="0.25">
      <c r="B62" s="15">
        <f>ROWS($B$4:B62)</f>
        <v>59</v>
      </c>
      <c r="C62" s="20">
        <f ca="1">IF(ValuesEntered,IF(Amortization[[#This Row],['#]]&lt;=DurationOfLoan,IF(ROW()-ROW(Amortization[[#Headers],[payment
date]])=1,LoanStart,IF(I61&gt;0,EDATE(C61,1),"")),""),"")</f>
        <v>46985</v>
      </c>
      <c r="D62" s="14">
        <f ca="1">IF(ROW()-ROW(Amortization[[#Headers],[opening
balance]])=1,LoanAmount,IF(Amortization[[#This Row],[payment
date]]="",0,INDEX(Amortization[], ROW()-4,8)))</f>
        <v>2989885.7287226557</v>
      </c>
      <c r="E62" s="14">
        <f ca="1">IF(ValuesEntered,IF(ROW()-ROW(Amortization[[#Headers],[interest]])=1,-IPMT(InterestRate/12,1,DurationOfLoan-ROWS($C$4:C62)+1,Amortization[[#This Row],[opening
balance]]),IFERROR(-IPMT(InterestRate/12,1,Amortization[[#This Row],['#
remaining]],D63),0)),0)</f>
        <v>52318.117709123544</v>
      </c>
      <c r="F62" s="14">
        <f ca="1">IFERROR(IF(AND(ValuesEntered,Amortization[[#This Row],[payment
date]]&lt;&gt;""),-PPMT(InterestRate/12,1,DurationOfLoan-ROWS($C$4:C62)+1,Amortization[[#This Row],[opening
balance]]),""),0)</f>
        <v>279.00248702410403</v>
      </c>
      <c r="G62" s="14">
        <f ca="1">IF(Amortization[[#This Row],[payment
date]]="",0,PropertyTaxAmount)</f>
        <v>375</v>
      </c>
      <c r="H62" s="14">
        <f ca="1">IF(Amortization[[#This Row],[payment
date]]="",0,Amortization[[#This Row],[interest]]+Amortization[[#This Row],[principal]]+Amortization[[#This Row],[property
tax]])</f>
        <v>52972.120196147647</v>
      </c>
      <c r="I62" s="14">
        <f ca="1">IF(Amortization[[#This Row],[payment
date]]="",0,Amortization[[#This Row],[opening
balance]]-Amortization[[#This Row],[principal]])</f>
        <v>2989606.7262356314</v>
      </c>
      <c r="J62" s="18">
        <f ca="1">IF(Amortization[[#This Row],[closing
balance]]&gt;0,LastRow-ROW(),0)</f>
        <v>301</v>
      </c>
    </row>
    <row r="63" spans="2:10" ht="15" customHeight="1" x14ac:dyDescent="0.25">
      <c r="B63" s="15">
        <f>ROWS($B$4:B63)</f>
        <v>60</v>
      </c>
      <c r="C63" s="20">
        <f ca="1">IF(ValuesEntered,IF(Amortization[[#This Row],['#]]&lt;=DurationOfLoan,IF(ROW()-ROW(Amortization[[#Headers],[payment
date]])=1,LoanStart,IF(I62&gt;0,EDATE(C62,1),"")),""),"")</f>
        <v>47016</v>
      </c>
      <c r="D63" s="14">
        <f ca="1">IF(ROW()-ROW(Amortization[[#Headers],[opening
balance]])=1,LoanAmount,IF(Amortization[[#This Row],[payment
date]]="",0,INDEX(Amortization[], ROW()-4,8)))</f>
        <v>2989606.7262356314</v>
      </c>
      <c r="E63" s="14">
        <f ca="1">IF(ValuesEntered,IF(ROW()-ROW(Amortization[[#Headers],[interest]])=1,-IPMT(InterestRate/12,1,DurationOfLoan-ROWS($C$4:C63)+1,Amortization[[#This Row],[opening
balance]]),IFERROR(-IPMT(InterestRate/12,1,Amortization[[#This Row],['#
remaining]],D64),0)),0)</f>
        <v>52313.149721088972</v>
      </c>
      <c r="F63" s="14">
        <f ca="1">IFERROR(IF(AND(ValuesEntered,Amortization[[#This Row],[payment
date]]&lt;&gt;""),-PPMT(InterestRate/12,1,DurationOfLoan-ROWS($C$4:C63)+1,Amortization[[#This Row],[opening
balance]]),""),0)</f>
        <v>283.88503054702579</v>
      </c>
      <c r="G63" s="14">
        <f ca="1">IF(Amortization[[#This Row],[payment
date]]="",0,PropertyTaxAmount)</f>
        <v>375</v>
      </c>
      <c r="H63" s="14">
        <f ca="1">IF(Amortization[[#This Row],[payment
date]]="",0,Amortization[[#This Row],[interest]]+Amortization[[#This Row],[principal]]+Amortization[[#This Row],[property
tax]])</f>
        <v>52972.034751635998</v>
      </c>
      <c r="I63" s="14">
        <f ca="1">IF(Amortization[[#This Row],[payment
date]]="",0,Amortization[[#This Row],[opening
balance]]-Amortization[[#This Row],[principal]])</f>
        <v>2989322.8412050842</v>
      </c>
      <c r="J63" s="18">
        <f ca="1">IF(Amortization[[#This Row],[closing
balance]]&gt;0,LastRow-ROW(),0)</f>
        <v>300</v>
      </c>
    </row>
    <row r="64" spans="2:10" ht="15" customHeight="1" x14ac:dyDescent="0.25">
      <c r="B64" s="15">
        <f>ROWS($B$4:B64)</f>
        <v>61</v>
      </c>
      <c r="C64" s="20">
        <f ca="1">IF(ValuesEntered,IF(Amortization[[#This Row],['#]]&lt;=DurationOfLoan,IF(ROW()-ROW(Amortization[[#Headers],[payment
date]])=1,LoanStart,IF(I63&gt;0,EDATE(C63,1),"")),""),"")</f>
        <v>47046</v>
      </c>
      <c r="D64" s="14">
        <f ca="1">IF(ROW()-ROW(Amortization[[#Headers],[opening
balance]])=1,LoanAmount,IF(Amortization[[#This Row],[payment
date]]="",0,INDEX(Amortization[], ROW()-4,8)))</f>
        <v>2989322.8412050842</v>
      </c>
      <c r="E64" s="14">
        <f ca="1">IF(ValuesEntered,IF(ROW()-ROW(Amortization[[#Headers],[interest]])=1,-IPMT(InterestRate/12,1,DurationOfLoan-ROWS($C$4:C64)+1,Amortization[[#This Row],[opening
balance]]),IFERROR(-IPMT(InterestRate/12,1,Amortization[[#This Row],['#
remaining]],D65),0)),0)</f>
        <v>52308.094793263794</v>
      </c>
      <c r="F64" s="14">
        <f ca="1">IFERROR(IF(AND(ValuesEntered,Amortization[[#This Row],[payment
date]]&lt;&gt;""),-PPMT(InterestRate/12,1,DurationOfLoan-ROWS($C$4:C64)+1,Amortization[[#This Row],[opening
balance]]),""),0)</f>
        <v>288.85301858159875</v>
      </c>
      <c r="G64" s="14">
        <f ca="1">IF(Amortization[[#This Row],[payment
date]]="",0,PropertyTaxAmount)</f>
        <v>375</v>
      </c>
      <c r="H64" s="14">
        <f ca="1">IF(Amortization[[#This Row],[payment
date]]="",0,Amortization[[#This Row],[interest]]+Amortization[[#This Row],[principal]]+Amortization[[#This Row],[property
tax]])</f>
        <v>52971.947811845392</v>
      </c>
      <c r="I64" s="14">
        <f ca="1">IF(Amortization[[#This Row],[payment
date]]="",0,Amortization[[#This Row],[opening
balance]]-Amortization[[#This Row],[principal]])</f>
        <v>2989033.9881865028</v>
      </c>
      <c r="J64" s="18">
        <f ca="1">IF(Amortization[[#This Row],[closing
balance]]&gt;0,LastRow-ROW(),0)</f>
        <v>299</v>
      </c>
    </row>
    <row r="65" spans="2:10" ht="15" customHeight="1" x14ac:dyDescent="0.25">
      <c r="B65" s="15">
        <f>ROWS($B$4:B65)</f>
        <v>62</v>
      </c>
      <c r="C65" s="20">
        <f ca="1">IF(ValuesEntered,IF(Amortization[[#This Row],['#]]&lt;=DurationOfLoan,IF(ROW()-ROW(Amortization[[#Headers],[payment
date]])=1,LoanStart,IF(I64&gt;0,EDATE(C64,1),"")),""),"")</f>
        <v>47077</v>
      </c>
      <c r="D65" s="14">
        <f ca="1">IF(ROW()-ROW(Amortization[[#Headers],[opening
balance]])=1,LoanAmount,IF(Amortization[[#This Row],[payment
date]]="",0,INDEX(Amortization[], ROW()-4,8)))</f>
        <v>2989033.9881865028</v>
      </c>
      <c r="E65" s="14">
        <f ca="1">IF(ValuesEntered,IF(ROW()-ROW(Amortization[[#Headers],[interest]])=1,-IPMT(InterestRate/12,1,DurationOfLoan-ROWS($C$4:C65)+1,Amortization[[#This Row],[opening
balance]]),IFERROR(-IPMT(InterestRate/12,1,Amortization[[#This Row],['#
remaining]],D66),0)),0)</f>
        <v>52302.951404201674</v>
      </c>
      <c r="F65" s="14">
        <f ca="1">IFERROR(IF(AND(ValuesEntered,Amortization[[#This Row],[payment
date]]&lt;&gt;""),-PPMT(InterestRate/12,1,DurationOfLoan-ROWS($C$4:C65)+1,Amortization[[#This Row],[opening
balance]]),""),0)</f>
        <v>293.90794640677672</v>
      </c>
      <c r="G65" s="14">
        <f ca="1">IF(Amortization[[#This Row],[payment
date]]="",0,PropertyTaxAmount)</f>
        <v>375</v>
      </c>
      <c r="H65" s="14">
        <f ca="1">IF(Amortization[[#This Row],[payment
date]]="",0,Amortization[[#This Row],[interest]]+Amortization[[#This Row],[principal]]+Amortization[[#This Row],[property
tax]])</f>
        <v>52971.859350608451</v>
      </c>
      <c r="I65" s="14">
        <f ca="1">IF(Amortization[[#This Row],[payment
date]]="",0,Amortization[[#This Row],[opening
balance]]-Amortization[[#This Row],[principal]])</f>
        <v>2988740.080240096</v>
      </c>
      <c r="J65" s="18">
        <f ca="1">IF(Amortization[[#This Row],[closing
balance]]&gt;0,LastRow-ROW(),0)</f>
        <v>298</v>
      </c>
    </row>
    <row r="66" spans="2:10" ht="15" customHeight="1" x14ac:dyDescent="0.25">
      <c r="B66" s="15">
        <f>ROWS($B$4:B66)</f>
        <v>63</v>
      </c>
      <c r="C66" s="20">
        <f ca="1">IF(ValuesEntered,IF(Amortization[[#This Row],['#]]&lt;=DurationOfLoan,IF(ROW()-ROW(Amortization[[#Headers],[payment
date]])=1,LoanStart,IF(I65&gt;0,EDATE(C65,1),"")),""),"")</f>
        <v>47107</v>
      </c>
      <c r="D66" s="14">
        <f ca="1">IF(ROW()-ROW(Amortization[[#Headers],[opening
balance]])=1,LoanAmount,IF(Amortization[[#This Row],[payment
date]]="",0,INDEX(Amortization[], ROW()-4,8)))</f>
        <v>2988740.080240096</v>
      </c>
      <c r="E66" s="14">
        <f ca="1">IF(ValuesEntered,IF(ROW()-ROW(Amortization[[#Headers],[interest]])=1,-IPMT(InterestRate/12,1,DurationOfLoan-ROWS($C$4:C66)+1,Amortization[[#This Row],[opening
balance]]),IFERROR(-IPMT(InterestRate/12,1,Amortization[[#This Row],['#
remaining]],D67),0)),0)</f>
        <v>52297.718005830968</v>
      </c>
      <c r="F66" s="14">
        <f ca="1">IFERROR(IF(AND(ValuesEntered,Amortization[[#This Row],[payment
date]]&lt;&gt;""),-PPMT(InterestRate/12,1,DurationOfLoan-ROWS($C$4:C66)+1,Amortization[[#This Row],[opening
balance]]),""),0)</f>
        <v>299.0513354688955</v>
      </c>
      <c r="G66" s="14">
        <f ca="1">IF(Amortization[[#This Row],[payment
date]]="",0,PropertyTaxAmount)</f>
        <v>375</v>
      </c>
      <c r="H66" s="14">
        <f ca="1">IF(Amortization[[#This Row],[payment
date]]="",0,Amortization[[#This Row],[interest]]+Amortization[[#This Row],[principal]]+Amortization[[#This Row],[property
tax]])</f>
        <v>52971.769341299863</v>
      </c>
      <c r="I66" s="14">
        <f ca="1">IF(Amortization[[#This Row],[payment
date]]="",0,Amortization[[#This Row],[opening
balance]]-Amortization[[#This Row],[principal]])</f>
        <v>2988441.0289046271</v>
      </c>
      <c r="J66" s="18">
        <f ca="1">IF(Amortization[[#This Row],[closing
balance]]&gt;0,LastRow-ROW(),0)</f>
        <v>297</v>
      </c>
    </row>
    <row r="67" spans="2:10" ht="15" customHeight="1" x14ac:dyDescent="0.25">
      <c r="B67" s="15">
        <f>ROWS($B$4:B67)</f>
        <v>64</v>
      </c>
      <c r="C67" s="20">
        <f ca="1">IF(ValuesEntered,IF(Amortization[[#This Row],['#]]&lt;=DurationOfLoan,IF(ROW()-ROW(Amortization[[#Headers],[payment
date]])=1,LoanStart,IF(I66&gt;0,EDATE(C66,1),"")),""),"")</f>
        <v>47138</v>
      </c>
      <c r="D67" s="14">
        <f ca="1">IF(ROW()-ROW(Amortization[[#Headers],[opening
balance]])=1,LoanAmount,IF(Amortization[[#This Row],[payment
date]]="",0,INDEX(Amortization[], ROW()-4,8)))</f>
        <v>2988441.0289046271</v>
      </c>
      <c r="E67" s="14">
        <f ca="1">IF(ValuesEntered,IF(ROW()-ROW(Amortization[[#Headers],[interest]])=1,-IPMT(InterestRate/12,1,DurationOfLoan-ROWS($C$4:C67)+1,Amortization[[#This Row],[opening
balance]]),IFERROR(-IPMT(InterestRate/12,1,Amortization[[#This Row],['#
remaining]],D68),0)),0)</f>
        <v>52292.39302298877</v>
      </c>
      <c r="F67" s="14">
        <f ca="1">IFERROR(IF(AND(ValuesEntered,Amortization[[#This Row],[payment
date]]&lt;&gt;""),-PPMT(InterestRate/12,1,DurationOfLoan-ROWS($C$4:C67)+1,Amortization[[#This Row],[opening
balance]]),""),0)</f>
        <v>304.28473383960119</v>
      </c>
      <c r="G67" s="14">
        <f ca="1">IF(Amortization[[#This Row],[payment
date]]="",0,PropertyTaxAmount)</f>
        <v>375</v>
      </c>
      <c r="H67" s="14">
        <f ca="1">IF(Amortization[[#This Row],[payment
date]]="",0,Amortization[[#This Row],[interest]]+Amortization[[#This Row],[principal]]+Amortization[[#This Row],[property
tax]])</f>
        <v>52971.677756828372</v>
      </c>
      <c r="I67" s="14">
        <f ca="1">IF(Amortization[[#This Row],[payment
date]]="",0,Amortization[[#This Row],[opening
balance]]-Amortization[[#This Row],[principal]])</f>
        <v>2988136.7441707873</v>
      </c>
      <c r="J67" s="18">
        <f ca="1">IF(Amortization[[#This Row],[closing
balance]]&gt;0,LastRow-ROW(),0)</f>
        <v>296</v>
      </c>
    </row>
    <row r="68" spans="2:10" ht="15" customHeight="1" x14ac:dyDescent="0.25">
      <c r="B68" s="15">
        <f>ROWS($B$4:B68)</f>
        <v>65</v>
      </c>
      <c r="C68" s="20">
        <f ca="1">IF(ValuesEntered,IF(Amortization[[#This Row],['#]]&lt;=DurationOfLoan,IF(ROW()-ROW(Amortization[[#Headers],[payment
date]])=1,LoanStart,IF(I67&gt;0,EDATE(C67,1),"")),""),"")</f>
        <v>47169</v>
      </c>
      <c r="D68" s="14">
        <f ca="1">IF(ROW()-ROW(Amortization[[#Headers],[opening
balance]])=1,LoanAmount,IF(Amortization[[#This Row],[payment
date]]="",0,INDEX(Amortization[], ROW()-4,8)))</f>
        <v>2988136.7441707873</v>
      </c>
      <c r="E68" s="14">
        <f ca="1">IF(ValuesEntered,IF(ROW()-ROW(Amortization[[#Headers],[interest]])=1,-IPMT(InterestRate/12,1,DurationOfLoan-ROWS($C$4:C68)+1,Amortization[[#This Row],[opening
balance]]),IFERROR(-IPMT(InterestRate/12,1,Amortization[[#This Row],['#
remaining]],D69),0)),0)</f>
        <v>52286.974852946842</v>
      </c>
      <c r="F68" s="14">
        <f ca="1">IFERROR(IF(AND(ValuesEntered,Amortization[[#This Row],[payment
date]]&lt;&gt;""),-PPMT(InterestRate/12,1,DurationOfLoan-ROWS($C$4:C68)+1,Amortization[[#This Row],[opening
balance]]),""),0)</f>
        <v>309.60971668179417</v>
      </c>
      <c r="G68" s="14">
        <f ca="1">IF(Amortization[[#This Row],[payment
date]]="",0,PropertyTaxAmount)</f>
        <v>375</v>
      </c>
      <c r="H68" s="14">
        <f ca="1">IF(Amortization[[#This Row],[payment
date]]="",0,Amortization[[#This Row],[interest]]+Amortization[[#This Row],[principal]]+Amortization[[#This Row],[property
tax]])</f>
        <v>52971.584569628634</v>
      </c>
      <c r="I68" s="14">
        <f ca="1">IF(Amortization[[#This Row],[payment
date]]="",0,Amortization[[#This Row],[opening
balance]]-Amortization[[#This Row],[principal]])</f>
        <v>2987827.1344541055</v>
      </c>
      <c r="J68" s="18">
        <f ca="1">IF(Amortization[[#This Row],[closing
balance]]&gt;0,LastRow-ROW(),0)</f>
        <v>295</v>
      </c>
    </row>
    <row r="69" spans="2:10" ht="15" customHeight="1" x14ac:dyDescent="0.25">
      <c r="B69" s="15">
        <f>ROWS($B$4:B69)</f>
        <v>66</v>
      </c>
      <c r="C69" s="20">
        <f ca="1">IF(ValuesEntered,IF(Amortization[[#This Row],['#]]&lt;=DurationOfLoan,IF(ROW()-ROW(Amortization[[#Headers],[payment
date]])=1,LoanStart,IF(I68&gt;0,EDATE(C68,1),"")),""),"")</f>
        <v>47197</v>
      </c>
      <c r="D69" s="14">
        <f ca="1">IF(ROW()-ROW(Amortization[[#Headers],[opening
balance]])=1,LoanAmount,IF(Amortization[[#This Row],[payment
date]]="",0,INDEX(Amortization[], ROW()-4,8)))</f>
        <v>2987827.1344541055</v>
      </c>
      <c r="E69" s="14">
        <f ca="1">IF(ValuesEntered,IF(ROW()-ROW(Amortization[[#Headers],[interest]])=1,-IPMT(InterestRate/12,1,DurationOfLoan-ROWS($C$4:C69)+1,Amortization[[#This Row],[opening
balance]]),IFERROR(-IPMT(InterestRate/12,1,Amortization[[#This Row],['#
remaining]],D70),0)),0)</f>
        <v>52281.461864929181</v>
      </c>
      <c r="F69" s="14">
        <f ca="1">IFERROR(IF(AND(ValuesEntered,Amortization[[#This Row],[payment
date]]&lt;&gt;""),-PPMT(InterestRate/12,1,DurationOfLoan-ROWS($C$4:C69)+1,Amortization[[#This Row],[opening
balance]]),""),0)</f>
        <v>315.02788672372549</v>
      </c>
      <c r="G69" s="14">
        <f ca="1">IF(Amortization[[#This Row],[payment
date]]="",0,PropertyTaxAmount)</f>
        <v>375</v>
      </c>
      <c r="H69" s="14">
        <f ca="1">IF(Amortization[[#This Row],[payment
date]]="",0,Amortization[[#This Row],[interest]]+Amortization[[#This Row],[principal]]+Amortization[[#This Row],[property
tax]])</f>
        <v>52971.489751652909</v>
      </c>
      <c r="I69" s="14">
        <f ca="1">IF(Amortization[[#This Row],[payment
date]]="",0,Amortization[[#This Row],[opening
balance]]-Amortization[[#This Row],[principal]])</f>
        <v>2987512.1065673819</v>
      </c>
      <c r="J69" s="18">
        <f ca="1">IF(Amortization[[#This Row],[closing
balance]]&gt;0,LastRow-ROW(),0)</f>
        <v>294</v>
      </c>
    </row>
    <row r="70" spans="2:10" ht="15" customHeight="1" x14ac:dyDescent="0.25">
      <c r="B70" s="15">
        <f>ROWS($B$4:B70)</f>
        <v>67</v>
      </c>
      <c r="C70" s="20">
        <f ca="1">IF(ValuesEntered,IF(Amortization[[#This Row],['#]]&lt;=DurationOfLoan,IF(ROW()-ROW(Amortization[[#Headers],[payment
date]])=1,LoanStart,IF(I69&gt;0,EDATE(C69,1),"")),""),"")</f>
        <v>47228</v>
      </c>
      <c r="D70" s="14">
        <f ca="1">IF(ROW()-ROW(Amortization[[#Headers],[opening
balance]])=1,LoanAmount,IF(Amortization[[#This Row],[payment
date]]="",0,INDEX(Amortization[], ROW()-4,8)))</f>
        <v>2987512.1065673819</v>
      </c>
      <c r="E70" s="14">
        <f ca="1">IF(ValuesEntered,IF(ROW()-ROW(Amortization[[#Headers],[interest]])=1,-IPMT(InterestRate/12,1,DurationOfLoan-ROWS($C$4:C70)+1,Amortization[[#This Row],[opening
balance]]),IFERROR(-IPMT(InterestRate/12,1,Amortization[[#This Row],['#
remaining]],D71),0)),0)</f>
        <v>52275.852399621202</v>
      </c>
      <c r="F70" s="14">
        <f ca="1">IFERROR(IF(AND(ValuesEntered,Amortization[[#This Row],[payment
date]]&lt;&gt;""),-PPMT(InterestRate/12,1,DurationOfLoan-ROWS($C$4:C70)+1,Amortization[[#This Row],[opening
balance]]),""),0)</f>
        <v>320.54087474139067</v>
      </c>
      <c r="G70" s="14">
        <f ca="1">IF(Amortization[[#This Row],[payment
date]]="",0,PropertyTaxAmount)</f>
        <v>375</v>
      </c>
      <c r="H70" s="14">
        <f ca="1">IF(Amortization[[#This Row],[payment
date]]="",0,Amortization[[#This Row],[interest]]+Amortization[[#This Row],[principal]]+Amortization[[#This Row],[property
tax]])</f>
        <v>52971.393274362592</v>
      </c>
      <c r="I70" s="14">
        <f ca="1">IF(Amortization[[#This Row],[payment
date]]="",0,Amortization[[#This Row],[opening
balance]]-Amortization[[#This Row],[principal]])</f>
        <v>2987191.5656926404</v>
      </c>
      <c r="J70" s="18">
        <f ca="1">IF(Amortization[[#This Row],[closing
balance]]&gt;0,LastRow-ROW(),0)</f>
        <v>293</v>
      </c>
    </row>
    <row r="71" spans="2:10" ht="15" customHeight="1" x14ac:dyDescent="0.25">
      <c r="B71" s="15">
        <f>ROWS($B$4:B71)</f>
        <v>68</v>
      </c>
      <c r="C71" s="20">
        <f ca="1">IF(ValuesEntered,IF(Amortization[[#This Row],['#]]&lt;=DurationOfLoan,IF(ROW()-ROW(Amortization[[#Headers],[payment
date]])=1,LoanStart,IF(I70&gt;0,EDATE(C70,1),"")),""),"")</f>
        <v>47258</v>
      </c>
      <c r="D71" s="14">
        <f ca="1">IF(ROW()-ROW(Amortization[[#Headers],[opening
balance]])=1,LoanAmount,IF(Amortization[[#This Row],[payment
date]]="",0,INDEX(Amortization[], ROW()-4,8)))</f>
        <v>2987191.5656926404</v>
      </c>
      <c r="E71" s="14">
        <f ca="1">IF(ValuesEntered,IF(ROW()-ROW(Amortization[[#Headers],[interest]])=1,-IPMT(InterestRate/12,1,DurationOfLoan-ROWS($C$4:C71)+1,Amortization[[#This Row],[opening
balance]]),IFERROR(-IPMT(InterestRate/12,1,Amortization[[#This Row],['#
remaining]],D72),0)),0)</f>
        <v>52270.144768670332</v>
      </c>
      <c r="F71" s="14">
        <f ca="1">IFERROR(IF(AND(ValuesEntered,Amortization[[#This Row],[payment
date]]&lt;&gt;""),-PPMT(InterestRate/12,1,DurationOfLoan-ROWS($C$4:C71)+1,Amortization[[#This Row],[opening
balance]]),""),0)</f>
        <v>326.1503400493649</v>
      </c>
      <c r="G71" s="14">
        <f ca="1">IF(Amortization[[#This Row],[payment
date]]="",0,PropertyTaxAmount)</f>
        <v>375</v>
      </c>
      <c r="H71" s="14">
        <f ca="1">IF(Amortization[[#This Row],[payment
date]]="",0,Amortization[[#This Row],[interest]]+Amortization[[#This Row],[principal]]+Amortization[[#This Row],[property
tax]])</f>
        <v>52971.2951087197</v>
      </c>
      <c r="I71" s="14">
        <f ca="1">IF(Amortization[[#This Row],[payment
date]]="",0,Amortization[[#This Row],[opening
balance]]-Amortization[[#This Row],[principal]])</f>
        <v>2986865.4153525908</v>
      </c>
      <c r="J71" s="18">
        <f ca="1">IF(Amortization[[#This Row],[closing
balance]]&gt;0,LastRow-ROW(),0)</f>
        <v>292</v>
      </c>
    </row>
    <row r="72" spans="2:10" ht="15" customHeight="1" x14ac:dyDescent="0.25">
      <c r="B72" s="15">
        <f>ROWS($B$4:B72)</f>
        <v>69</v>
      </c>
      <c r="C72" s="20">
        <f ca="1">IF(ValuesEntered,IF(Amortization[[#This Row],['#]]&lt;=DurationOfLoan,IF(ROW()-ROW(Amortization[[#Headers],[payment
date]])=1,LoanStart,IF(I71&gt;0,EDATE(C71,1),"")),""),"")</f>
        <v>47289</v>
      </c>
      <c r="D72" s="14">
        <f ca="1">IF(ROW()-ROW(Amortization[[#Headers],[opening
balance]])=1,LoanAmount,IF(Amortization[[#This Row],[payment
date]]="",0,INDEX(Amortization[], ROW()-4,8)))</f>
        <v>2986865.4153525908</v>
      </c>
      <c r="E72" s="14">
        <f ca="1">IF(ValuesEntered,IF(ROW()-ROW(Amortization[[#Headers],[interest]])=1,-IPMT(InterestRate/12,1,DurationOfLoan-ROWS($C$4:C72)+1,Amortization[[#This Row],[opening
balance]]),IFERROR(-IPMT(InterestRate/12,1,Amortization[[#This Row],['#
remaining]],D73),0)),0)</f>
        <v>52264.337254177837</v>
      </c>
      <c r="F72" s="14">
        <f ca="1">IFERROR(IF(AND(ValuesEntered,Amortization[[#This Row],[payment
date]]&lt;&gt;""),-PPMT(InterestRate/12,1,DurationOfLoan-ROWS($C$4:C72)+1,Amortization[[#This Row],[opening
balance]]),""),0)</f>
        <v>331.85797100022904</v>
      </c>
      <c r="G72" s="14">
        <f ca="1">IF(Amortization[[#This Row],[payment
date]]="",0,PropertyTaxAmount)</f>
        <v>375</v>
      </c>
      <c r="H72" s="14">
        <f ca="1">IF(Amortization[[#This Row],[payment
date]]="",0,Amortization[[#This Row],[interest]]+Amortization[[#This Row],[principal]]+Amortization[[#This Row],[property
tax]])</f>
        <v>52971.195225178068</v>
      </c>
      <c r="I72" s="14">
        <f ca="1">IF(Amortization[[#This Row],[payment
date]]="",0,Amortization[[#This Row],[opening
balance]]-Amortization[[#This Row],[principal]])</f>
        <v>2986533.5573815908</v>
      </c>
      <c r="J72" s="18">
        <f ca="1">IF(Amortization[[#This Row],[closing
balance]]&gt;0,LastRow-ROW(),0)</f>
        <v>291</v>
      </c>
    </row>
    <row r="73" spans="2:10" ht="15" customHeight="1" x14ac:dyDescent="0.25">
      <c r="B73" s="15">
        <f>ROWS($B$4:B73)</f>
        <v>70</v>
      </c>
      <c r="C73" s="20">
        <f ca="1">IF(ValuesEntered,IF(Amortization[[#This Row],['#]]&lt;=DurationOfLoan,IF(ROW()-ROW(Amortization[[#Headers],[payment
date]])=1,LoanStart,IF(I72&gt;0,EDATE(C72,1),"")),""),"")</f>
        <v>47319</v>
      </c>
      <c r="D73" s="14">
        <f ca="1">IF(ROW()-ROW(Amortization[[#Headers],[opening
balance]])=1,LoanAmount,IF(Amortization[[#This Row],[payment
date]]="",0,INDEX(Amortization[], ROW()-4,8)))</f>
        <v>2986533.5573815908</v>
      </c>
      <c r="E73" s="14">
        <f ca="1">IF(ValuesEntered,IF(ROW()-ROW(Amortization[[#Headers],[interest]])=1,-IPMT(InterestRate/12,1,DurationOfLoan-ROWS($C$4:C73)+1,Amortization[[#This Row],[opening
balance]]),IFERROR(-IPMT(InterestRate/12,1,Amortization[[#This Row],['#
remaining]],D74),0)),0)</f>
        <v>52258.42810818171</v>
      </c>
      <c r="F73" s="14">
        <f ca="1">IFERROR(IF(AND(ValuesEntered,Amortization[[#This Row],[payment
date]]&lt;&gt;""),-PPMT(InterestRate/12,1,DurationOfLoan-ROWS($C$4:C73)+1,Amortization[[#This Row],[opening
balance]]),""),0)</f>
        <v>337.66548549273307</v>
      </c>
      <c r="G73" s="14">
        <f ca="1">IF(Amortization[[#This Row],[payment
date]]="",0,PropertyTaxAmount)</f>
        <v>375</v>
      </c>
      <c r="H73" s="14">
        <f ca="1">IF(Amortization[[#This Row],[payment
date]]="",0,Amortization[[#This Row],[interest]]+Amortization[[#This Row],[principal]]+Amortization[[#This Row],[property
tax]])</f>
        <v>52971.093593674443</v>
      </c>
      <c r="I73" s="14">
        <f ca="1">IF(Amortization[[#This Row],[payment
date]]="",0,Amortization[[#This Row],[opening
balance]]-Amortization[[#This Row],[principal]])</f>
        <v>2986195.8918960979</v>
      </c>
      <c r="J73" s="18">
        <f ca="1">IF(Amortization[[#This Row],[closing
balance]]&gt;0,LastRow-ROW(),0)</f>
        <v>290</v>
      </c>
    </row>
    <row r="74" spans="2:10" ht="15" customHeight="1" x14ac:dyDescent="0.25">
      <c r="B74" s="15">
        <f>ROWS($B$4:B74)</f>
        <v>71</v>
      </c>
      <c r="C74" s="20">
        <f ca="1">IF(ValuesEntered,IF(Amortization[[#This Row],['#]]&lt;=DurationOfLoan,IF(ROW()-ROW(Amortization[[#Headers],[payment
date]])=1,LoanStart,IF(I73&gt;0,EDATE(C73,1),"")),""),"")</f>
        <v>47350</v>
      </c>
      <c r="D74" s="14">
        <f ca="1">IF(ROW()-ROW(Amortization[[#Headers],[opening
balance]])=1,LoanAmount,IF(Amortization[[#This Row],[payment
date]]="",0,INDEX(Amortization[], ROW()-4,8)))</f>
        <v>2986195.8918960979</v>
      </c>
      <c r="E74" s="14">
        <f ca="1">IF(ValuesEntered,IF(ROW()-ROW(Amortization[[#Headers],[interest]])=1,-IPMT(InterestRate/12,1,DurationOfLoan-ROWS($C$4:C74)+1,Amortization[[#This Row],[opening
balance]]),IFERROR(-IPMT(InterestRate/12,1,Amortization[[#This Row],['#
remaining]],D75),0)),0)</f>
        <v>52252.415552130653</v>
      </c>
      <c r="F74" s="14">
        <f ca="1">IFERROR(IF(AND(ValuesEntered,Amortization[[#This Row],[payment
date]]&lt;&gt;""),-PPMT(InterestRate/12,1,DurationOfLoan-ROWS($C$4:C74)+1,Amortization[[#This Row],[opening
balance]]),""),0)</f>
        <v>343.5746314888558</v>
      </c>
      <c r="G74" s="14">
        <f ca="1">IF(Amortization[[#This Row],[payment
date]]="",0,PropertyTaxAmount)</f>
        <v>375</v>
      </c>
      <c r="H74" s="14">
        <f ca="1">IF(Amortization[[#This Row],[payment
date]]="",0,Amortization[[#This Row],[interest]]+Amortization[[#This Row],[principal]]+Amortization[[#This Row],[property
tax]])</f>
        <v>52970.990183619506</v>
      </c>
      <c r="I74" s="14">
        <f ca="1">IF(Amortization[[#This Row],[payment
date]]="",0,Amortization[[#This Row],[opening
balance]]-Amortization[[#This Row],[principal]])</f>
        <v>2985852.317264609</v>
      </c>
      <c r="J74" s="18">
        <f ca="1">IF(Amortization[[#This Row],[closing
balance]]&gt;0,LastRow-ROW(),0)</f>
        <v>289</v>
      </c>
    </row>
    <row r="75" spans="2:10" ht="15" customHeight="1" x14ac:dyDescent="0.25">
      <c r="B75" s="15">
        <f>ROWS($B$4:B75)</f>
        <v>72</v>
      </c>
      <c r="C75" s="20">
        <f ca="1">IF(ValuesEntered,IF(Amortization[[#This Row],['#]]&lt;=DurationOfLoan,IF(ROW()-ROW(Amortization[[#Headers],[payment
date]])=1,LoanStart,IF(I74&gt;0,EDATE(C74,1),"")),""),"")</f>
        <v>47381</v>
      </c>
      <c r="D75" s="14">
        <f ca="1">IF(ROW()-ROW(Amortization[[#Headers],[opening
balance]])=1,LoanAmount,IF(Amortization[[#This Row],[payment
date]]="",0,INDEX(Amortization[], ROW()-4,8)))</f>
        <v>2985852.317264609</v>
      </c>
      <c r="E75" s="14">
        <f ca="1">IF(ValuesEntered,IF(ROW()-ROW(Amortization[[#Headers],[interest]])=1,-IPMT(InterestRate/12,1,DurationOfLoan-ROWS($C$4:C75)+1,Amortization[[#This Row],[opening
balance]]),IFERROR(-IPMT(InterestRate/12,1,Amortization[[#This Row],['#
remaining]],D76),0)),0)</f>
        <v>52246.297776348707</v>
      </c>
      <c r="F75" s="14">
        <f ca="1">IFERROR(IF(AND(ValuesEntered,Amortization[[#This Row],[payment
date]]&lt;&gt;""),-PPMT(InterestRate/12,1,DurationOfLoan-ROWS($C$4:C75)+1,Amortization[[#This Row],[opening
balance]]),""),0)</f>
        <v>349.5871875399107</v>
      </c>
      <c r="G75" s="14">
        <f ca="1">IF(Amortization[[#This Row],[payment
date]]="",0,PropertyTaxAmount)</f>
        <v>375</v>
      </c>
      <c r="H75" s="14">
        <f ca="1">IF(Amortization[[#This Row],[payment
date]]="",0,Amortization[[#This Row],[interest]]+Amortization[[#This Row],[principal]]+Amortization[[#This Row],[property
tax]])</f>
        <v>52970.884963888617</v>
      </c>
      <c r="I75" s="14">
        <f ca="1">IF(Amortization[[#This Row],[payment
date]]="",0,Amortization[[#This Row],[opening
balance]]-Amortization[[#This Row],[principal]])</f>
        <v>2985502.7300770693</v>
      </c>
      <c r="J75" s="18">
        <f ca="1">IF(Amortization[[#This Row],[closing
balance]]&gt;0,LastRow-ROW(),0)</f>
        <v>288</v>
      </c>
    </row>
    <row r="76" spans="2:10" ht="15" customHeight="1" x14ac:dyDescent="0.25">
      <c r="B76" s="15">
        <f>ROWS($B$4:B76)</f>
        <v>73</v>
      </c>
      <c r="C76" s="20">
        <f ca="1">IF(ValuesEntered,IF(Amortization[[#This Row],['#]]&lt;=DurationOfLoan,IF(ROW()-ROW(Amortization[[#Headers],[payment
date]])=1,LoanStart,IF(I75&gt;0,EDATE(C75,1),"")),""),"")</f>
        <v>47411</v>
      </c>
      <c r="D76" s="14">
        <f ca="1">IF(ROW()-ROW(Amortization[[#Headers],[opening
balance]])=1,LoanAmount,IF(Amortization[[#This Row],[payment
date]]="",0,INDEX(Amortization[], ROW()-4,8)))</f>
        <v>2985502.7300770693</v>
      </c>
      <c r="E76" s="14">
        <f ca="1">IF(ValuesEntered,IF(ROW()-ROW(Amortization[[#Headers],[interest]])=1,-IPMT(InterestRate/12,1,DurationOfLoan-ROWS($C$4:C76)+1,Amortization[[#This Row],[opening
balance]]),IFERROR(-IPMT(InterestRate/12,1,Amortization[[#This Row],['#
remaining]],D77),0)),0)</f>
        <v>52240.072939490572</v>
      </c>
      <c r="F76" s="14">
        <f ca="1">IFERROR(IF(AND(ValuesEntered,Amortization[[#This Row],[payment
date]]&lt;&gt;""),-PPMT(InterestRate/12,1,DurationOfLoan-ROWS($C$4:C76)+1,Amortization[[#This Row],[opening
balance]]),""),0)</f>
        <v>355.70496332185905</v>
      </c>
      <c r="G76" s="14">
        <f ca="1">IF(Amortization[[#This Row],[payment
date]]="",0,PropertyTaxAmount)</f>
        <v>375</v>
      </c>
      <c r="H76" s="14">
        <f ca="1">IF(Amortization[[#This Row],[payment
date]]="",0,Amortization[[#This Row],[interest]]+Amortization[[#This Row],[principal]]+Amortization[[#This Row],[property
tax]])</f>
        <v>52970.777902812428</v>
      </c>
      <c r="I76" s="14">
        <f ca="1">IF(Amortization[[#This Row],[payment
date]]="",0,Amortization[[#This Row],[opening
balance]]-Amortization[[#This Row],[principal]])</f>
        <v>2985147.0251137475</v>
      </c>
      <c r="J76" s="18">
        <f ca="1">IF(Amortization[[#This Row],[closing
balance]]&gt;0,LastRow-ROW(),0)</f>
        <v>287</v>
      </c>
    </row>
    <row r="77" spans="2:10" ht="15" customHeight="1" x14ac:dyDescent="0.25">
      <c r="B77" s="15">
        <f>ROWS($B$4:B77)</f>
        <v>74</v>
      </c>
      <c r="C77" s="20">
        <f ca="1">IF(ValuesEntered,IF(Amortization[[#This Row],['#]]&lt;=DurationOfLoan,IF(ROW()-ROW(Amortization[[#Headers],[payment
date]])=1,LoanStart,IF(I76&gt;0,EDATE(C76,1),"")),""),"")</f>
        <v>47442</v>
      </c>
      <c r="D77" s="14">
        <f ca="1">IF(ROW()-ROW(Amortization[[#Headers],[opening
balance]])=1,LoanAmount,IF(Amortization[[#This Row],[payment
date]]="",0,INDEX(Amortization[], ROW()-4,8)))</f>
        <v>2985147.0251137475</v>
      </c>
      <c r="E77" s="14">
        <f ca="1">IF(ValuesEntered,IF(ROW()-ROW(Amortization[[#Headers],[interest]])=1,-IPMT(InterestRate/12,1,DurationOfLoan-ROWS($C$4:C77)+1,Amortization[[#This Row],[opening
balance]]),IFERROR(-IPMT(InterestRate/12,1,Amortization[[#This Row],['#
remaining]],D78),0)),0)</f>
        <v>52233.739167987427</v>
      </c>
      <c r="F77" s="14">
        <f ca="1">IFERROR(IF(AND(ValuesEntered,Amortization[[#This Row],[payment
date]]&lt;&gt;""),-PPMT(InterestRate/12,1,DurationOfLoan-ROWS($C$4:C77)+1,Amortization[[#This Row],[opening
balance]]),""),0)</f>
        <v>361.92980017999162</v>
      </c>
      <c r="G77" s="14">
        <f ca="1">IF(Amortization[[#This Row],[payment
date]]="",0,PropertyTaxAmount)</f>
        <v>375</v>
      </c>
      <c r="H77" s="14">
        <f ca="1">IF(Amortization[[#This Row],[payment
date]]="",0,Amortization[[#This Row],[interest]]+Amortization[[#This Row],[principal]]+Amortization[[#This Row],[property
tax]])</f>
        <v>52970.668968167418</v>
      </c>
      <c r="I77" s="14">
        <f ca="1">IF(Amortization[[#This Row],[payment
date]]="",0,Amortization[[#This Row],[opening
balance]]-Amortization[[#This Row],[principal]])</f>
        <v>2984785.0953135677</v>
      </c>
      <c r="J77" s="18">
        <f ca="1">IF(Amortization[[#This Row],[closing
balance]]&gt;0,LastRow-ROW(),0)</f>
        <v>286</v>
      </c>
    </row>
    <row r="78" spans="2:10" ht="15" customHeight="1" x14ac:dyDescent="0.25">
      <c r="B78" s="15">
        <f>ROWS($B$4:B78)</f>
        <v>75</v>
      </c>
      <c r="C78" s="20">
        <f ca="1">IF(ValuesEntered,IF(Amortization[[#This Row],['#]]&lt;=DurationOfLoan,IF(ROW()-ROW(Amortization[[#Headers],[payment
date]])=1,LoanStart,IF(I77&gt;0,EDATE(C77,1),"")),""),"")</f>
        <v>47472</v>
      </c>
      <c r="D78" s="14">
        <f ca="1">IF(ROW()-ROW(Amortization[[#Headers],[opening
balance]])=1,LoanAmount,IF(Amortization[[#This Row],[payment
date]]="",0,INDEX(Amortization[], ROW()-4,8)))</f>
        <v>2984785.0953135677</v>
      </c>
      <c r="E78" s="14">
        <f ca="1">IF(ValuesEntered,IF(ROW()-ROW(Amortization[[#Headers],[interest]])=1,-IPMT(InterestRate/12,1,DurationOfLoan-ROWS($C$4:C78)+1,Amortization[[#This Row],[opening
balance]]),IFERROR(-IPMT(InterestRate/12,1,Amortization[[#This Row],['#
remaining]],D79),0)),0)</f>
        <v>52227.294555482971</v>
      </c>
      <c r="F78" s="14">
        <f ca="1">IFERROR(IF(AND(ValuesEntered,Amortization[[#This Row],[payment
date]]&lt;&gt;""),-PPMT(InterestRate/12,1,DurationOfLoan-ROWS($C$4:C78)+1,Amortization[[#This Row],[opening
balance]]),""),0)</f>
        <v>368.26357168314138</v>
      </c>
      <c r="G78" s="14">
        <f ca="1">IF(Amortization[[#This Row],[payment
date]]="",0,PropertyTaxAmount)</f>
        <v>375</v>
      </c>
      <c r="H78" s="14">
        <f ca="1">IF(Amortization[[#This Row],[payment
date]]="",0,Amortization[[#This Row],[interest]]+Amortization[[#This Row],[principal]]+Amortization[[#This Row],[property
tax]])</f>
        <v>52970.558127166114</v>
      </c>
      <c r="I78" s="14">
        <f ca="1">IF(Amortization[[#This Row],[payment
date]]="",0,Amortization[[#This Row],[opening
balance]]-Amortization[[#This Row],[principal]])</f>
        <v>2984416.8317418844</v>
      </c>
      <c r="J78" s="18">
        <f ca="1">IF(Amortization[[#This Row],[closing
balance]]&gt;0,LastRow-ROW(),0)</f>
        <v>285</v>
      </c>
    </row>
    <row r="79" spans="2:10" ht="15" customHeight="1" x14ac:dyDescent="0.25">
      <c r="B79" s="15">
        <f>ROWS($B$4:B79)</f>
        <v>76</v>
      </c>
      <c r="C79" s="20">
        <f ca="1">IF(ValuesEntered,IF(Amortization[[#This Row],['#]]&lt;=DurationOfLoan,IF(ROW()-ROW(Amortization[[#Headers],[payment
date]])=1,LoanStart,IF(I78&gt;0,EDATE(C78,1),"")),""),"")</f>
        <v>47503</v>
      </c>
      <c r="D79" s="14">
        <f ca="1">IF(ROW()-ROW(Amortization[[#Headers],[opening
balance]])=1,LoanAmount,IF(Amortization[[#This Row],[payment
date]]="",0,INDEX(Amortization[], ROW()-4,8)))</f>
        <v>2984416.8317418844</v>
      </c>
      <c r="E79" s="14">
        <f ca="1">IF(ValuesEntered,IF(ROW()-ROW(Amortization[[#Headers],[interest]])=1,-IPMT(InterestRate/12,1,DurationOfLoan-ROWS($C$4:C79)+1,Amortization[[#This Row],[opening
balance]]),IFERROR(-IPMT(InterestRate/12,1,Amortization[[#This Row],['#
remaining]],D80),0)),0)</f>
        <v>52220.737162259684</v>
      </c>
      <c r="F79" s="14">
        <f ca="1">IFERROR(IF(AND(ValuesEntered,Amortization[[#This Row],[payment
date]]&lt;&gt;""),-PPMT(InterestRate/12,1,DurationOfLoan-ROWS($C$4:C79)+1,Amortization[[#This Row],[opening
balance]]),""),0)</f>
        <v>374.70818418759666</v>
      </c>
      <c r="G79" s="14">
        <f ca="1">IF(Amortization[[#This Row],[payment
date]]="",0,PropertyTaxAmount)</f>
        <v>375</v>
      </c>
      <c r="H79" s="14">
        <f ca="1">IF(Amortization[[#This Row],[payment
date]]="",0,Amortization[[#This Row],[interest]]+Amortization[[#This Row],[principal]]+Amortization[[#This Row],[property
tax]])</f>
        <v>52970.445346447283</v>
      </c>
      <c r="I79" s="14">
        <f ca="1">IF(Amortization[[#This Row],[payment
date]]="",0,Amortization[[#This Row],[opening
balance]]-Amortization[[#This Row],[principal]])</f>
        <v>2984042.1235576966</v>
      </c>
      <c r="J79" s="18">
        <f ca="1">IF(Amortization[[#This Row],[closing
balance]]&gt;0,LastRow-ROW(),0)</f>
        <v>284</v>
      </c>
    </row>
    <row r="80" spans="2:10" ht="15" customHeight="1" x14ac:dyDescent="0.25">
      <c r="B80" s="15">
        <f>ROWS($B$4:B80)</f>
        <v>77</v>
      </c>
      <c r="C80" s="20">
        <f ca="1">IF(ValuesEntered,IF(Amortization[[#This Row],['#]]&lt;=DurationOfLoan,IF(ROW()-ROW(Amortization[[#Headers],[payment
date]])=1,LoanStart,IF(I79&gt;0,EDATE(C79,1),"")),""),"")</f>
        <v>47534</v>
      </c>
      <c r="D80" s="14">
        <f ca="1">IF(ROW()-ROW(Amortization[[#Headers],[opening
balance]])=1,LoanAmount,IF(Amortization[[#This Row],[payment
date]]="",0,INDEX(Amortization[], ROW()-4,8)))</f>
        <v>2984042.1235576966</v>
      </c>
      <c r="E80" s="14">
        <f ca="1">IF(ValuesEntered,IF(ROW()-ROW(Amortization[[#Headers],[interest]])=1,-IPMT(InterestRate/12,1,DurationOfLoan-ROWS($C$4:C80)+1,Amortization[[#This Row],[opening
balance]]),IFERROR(-IPMT(InterestRate/12,1,Amortization[[#This Row],['#
remaining]],D81),0)),0)</f>
        <v>52214.065014654996</v>
      </c>
      <c r="F80" s="14">
        <f ca="1">IFERROR(IF(AND(ValuesEntered,Amortization[[#This Row],[payment
date]]&lt;&gt;""),-PPMT(InterestRate/12,1,DurationOfLoan-ROWS($C$4:C80)+1,Amortization[[#This Row],[opening
balance]]),""),0)</f>
        <v>381.26557741087953</v>
      </c>
      <c r="G80" s="14">
        <f ca="1">IF(Amortization[[#This Row],[payment
date]]="",0,PropertyTaxAmount)</f>
        <v>375</v>
      </c>
      <c r="H80" s="14">
        <f ca="1">IF(Amortization[[#This Row],[payment
date]]="",0,Amortization[[#This Row],[interest]]+Amortization[[#This Row],[principal]]+Amortization[[#This Row],[property
tax]])</f>
        <v>52970.330592065875</v>
      </c>
      <c r="I80" s="14">
        <f ca="1">IF(Amortization[[#This Row],[payment
date]]="",0,Amortization[[#This Row],[opening
balance]]-Amortization[[#This Row],[principal]])</f>
        <v>2983660.8579802858</v>
      </c>
      <c r="J80" s="18">
        <f ca="1">IF(Amortization[[#This Row],[closing
balance]]&gt;0,LastRow-ROW(),0)</f>
        <v>283</v>
      </c>
    </row>
    <row r="81" spans="2:10" ht="15" customHeight="1" x14ac:dyDescent="0.25">
      <c r="B81" s="15">
        <f>ROWS($B$4:B81)</f>
        <v>78</v>
      </c>
      <c r="C81" s="20">
        <f ca="1">IF(ValuesEntered,IF(Amortization[[#This Row],['#]]&lt;=DurationOfLoan,IF(ROW()-ROW(Amortization[[#Headers],[payment
date]])=1,LoanStart,IF(I80&gt;0,EDATE(C80,1),"")),""),"")</f>
        <v>47562</v>
      </c>
      <c r="D81" s="14">
        <f ca="1">IF(ROW()-ROW(Amortization[[#Headers],[opening
balance]])=1,LoanAmount,IF(Amortization[[#This Row],[payment
date]]="",0,INDEX(Amortization[], ROW()-4,8)))</f>
        <v>2983660.8579802858</v>
      </c>
      <c r="E81" s="14">
        <f ca="1">IF(ValuesEntered,IF(ROW()-ROW(Amortization[[#Headers],[interest]])=1,-IPMT(InterestRate/12,1,DurationOfLoan-ROWS($C$4:C81)+1,Amortization[[#This Row],[opening
balance]]),IFERROR(-IPMT(InterestRate/12,1,Amortization[[#This Row],['#
remaining]],D82),0)),0)</f>
        <v>52207.276104467222</v>
      </c>
      <c r="F81" s="14">
        <f ca="1">IFERROR(IF(AND(ValuesEntered,Amortization[[#This Row],[payment
date]]&lt;&gt;""),-PPMT(InterestRate/12,1,DurationOfLoan-ROWS($C$4:C81)+1,Amortization[[#This Row],[opening
balance]]),""),0)</f>
        <v>387.93772501556981</v>
      </c>
      <c r="G81" s="14">
        <f ca="1">IF(Amortization[[#This Row],[payment
date]]="",0,PropertyTaxAmount)</f>
        <v>375</v>
      </c>
      <c r="H81" s="14">
        <f ca="1">IF(Amortization[[#This Row],[payment
date]]="",0,Amortization[[#This Row],[interest]]+Amortization[[#This Row],[principal]]+Amortization[[#This Row],[property
tax]])</f>
        <v>52970.213829482789</v>
      </c>
      <c r="I81" s="14">
        <f ca="1">IF(Amortization[[#This Row],[payment
date]]="",0,Amortization[[#This Row],[opening
balance]]-Amortization[[#This Row],[principal]])</f>
        <v>2983272.9202552703</v>
      </c>
      <c r="J81" s="18">
        <f ca="1">IF(Amortization[[#This Row],[closing
balance]]&gt;0,LastRow-ROW(),0)</f>
        <v>282</v>
      </c>
    </row>
    <row r="82" spans="2:10" ht="15" customHeight="1" x14ac:dyDescent="0.25">
      <c r="B82" s="15">
        <f>ROWS($B$4:B82)</f>
        <v>79</v>
      </c>
      <c r="C82" s="20">
        <f ca="1">IF(ValuesEntered,IF(Amortization[[#This Row],['#]]&lt;=DurationOfLoan,IF(ROW()-ROW(Amortization[[#Headers],[payment
date]])=1,LoanStart,IF(I81&gt;0,EDATE(C81,1),"")),""),"")</f>
        <v>47593</v>
      </c>
      <c r="D82" s="14">
        <f ca="1">IF(ROW()-ROW(Amortization[[#Headers],[opening
balance]])=1,LoanAmount,IF(Amortization[[#This Row],[payment
date]]="",0,INDEX(Amortization[], ROW()-4,8)))</f>
        <v>2983272.9202552703</v>
      </c>
      <c r="E82" s="14">
        <f ca="1">IF(ValuesEntered,IF(ROW()-ROW(Amortization[[#Headers],[interest]])=1,-IPMT(InterestRate/12,1,DurationOfLoan-ROWS($C$4:C82)+1,Amortization[[#This Row],[opening
balance]]),IFERROR(-IPMT(InterestRate/12,1,Amortization[[#This Row],['#
remaining]],D83),0)),0)</f>
        <v>52200.368388351169</v>
      </c>
      <c r="F82" s="14">
        <f ca="1">IFERROR(IF(AND(ValuesEntered,Amortization[[#This Row],[payment
date]]&lt;&gt;""),-PPMT(InterestRate/12,1,DurationOfLoan-ROWS($C$4:C82)+1,Amortization[[#This Row],[opening
balance]]),""),0)</f>
        <v>394.72663520334231</v>
      </c>
      <c r="G82" s="14">
        <f ca="1">IF(Amortization[[#This Row],[payment
date]]="",0,PropertyTaxAmount)</f>
        <v>375</v>
      </c>
      <c r="H82" s="14">
        <f ca="1">IF(Amortization[[#This Row],[payment
date]]="",0,Amortization[[#This Row],[interest]]+Amortization[[#This Row],[principal]]+Amortization[[#This Row],[property
tax]])</f>
        <v>52970.09502355451</v>
      </c>
      <c r="I82" s="14">
        <f ca="1">IF(Amortization[[#This Row],[payment
date]]="",0,Amortization[[#This Row],[opening
balance]]-Amortization[[#This Row],[principal]])</f>
        <v>2982878.1936200671</v>
      </c>
      <c r="J82" s="18">
        <f ca="1">IF(Amortization[[#This Row],[closing
balance]]&gt;0,LastRow-ROW(),0)</f>
        <v>281</v>
      </c>
    </row>
    <row r="83" spans="2:10" ht="15" customHeight="1" x14ac:dyDescent="0.25">
      <c r="B83" s="15">
        <f>ROWS($B$4:B83)</f>
        <v>80</v>
      </c>
      <c r="C83" s="20">
        <f ca="1">IF(ValuesEntered,IF(Amortization[[#This Row],['#]]&lt;=DurationOfLoan,IF(ROW()-ROW(Amortization[[#Headers],[payment
date]])=1,LoanStart,IF(I82&gt;0,EDATE(C82,1),"")),""),"")</f>
        <v>47623</v>
      </c>
      <c r="D83" s="14">
        <f ca="1">IF(ROW()-ROW(Amortization[[#Headers],[opening
balance]])=1,LoanAmount,IF(Amortization[[#This Row],[payment
date]]="",0,INDEX(Amortization[], ROW()-4,8)))</f>
        <v>2982878.1936200671</v>
      </c>
      <c r="E83" s="14">
        <f ca="1">IF(ValuesEntered,IF(ROW()-ROW(Amortization[[#Headers],[interest]])=1,-IPMT(InterestRate/12,1,DurationOfLoan-ROWS($C$4:C83)+1,Amortization[[#This Row],[opening
balance]]),IFERROR(-IPMT(InterestRate/12,1,Amortization[[#This Row],['#
remaining]],D84),0)),0)</f>
        <v>52193.339787203076</v>
      </c>
      <c r="F83" s="14">
        <f ca="1">IFERROR(IF(AND(ValuesEntered,Amortization[[#This Row],[payment
date]]&lt;&gt;""),-PPMT(InterestRate/12,1,DurationOfLoan-ROWS($C$4:C83)+1,Amortization[[#This Row],[opening
balance]]),""),0)</f>
        <v>401.63435131940076</v>
      </c>
      <c r="G83" s="14">
        <f ca="1">IF(Amortization[[#This Row],[payment
date]]="",0,PropertyTaxAmount)</f>
        <v>375</v>
      </c>
      <c r="H83" s="14">
        <f ca="1">IF(Amortization[[#This Row],[payment
date]]="",0,Amortization[[#This Row],[interest]]+Amortization[[#This Row],[principal]]+Amortization[[#This Row],[property
tax]])</f>
        <v>52969.974138522477</v>
      </c>
      <c r="I83" s="14">
        <f ca="1">IF(Amortization[[#This Row],[payment
date]]="",0,Amortization[[#This Row],[opening
balance]]-Amortization[[#This Row],[principal]])</f>
        <v>2982476.5592687475</v>
      </c>
      <c r="J83" s="18">
        <f ca="1">IF(Amortization[[#This Row],[closing
balance]]&gt;0,LastRow-ROW(),0)</f>
        <v>280</v>
      </c>
    </row>
    <row r="84" spans="2:10" ht="15" customHeight="1" x14ac:dyDescent="0.25">
      <c r="B84" s="15">
        <f>ROWS($B$4:B84)</f>
        <v>81</v>
      </c>
      <c r="C84" s="20">
        <f ca="1">IF(ValuesEntered,IF(Amortization[[#This Row],['#]]&lt;=DurationOfLoan,IF(ROW()-ROW(Amortization[[#Headers],[payment
date]])=1,LoanStart,IF(I83&gt;0,EDATE(C83,1),"")),""),"")</f>
        <v>47654</v>
      </c>
      <c r="D84" s="14">
        <f ca="1">IF(ROW()-ROW(Amortization[[#Headers],[opening
balance]])=1,LoanAmount,IF(Amortization[[#This Row],[payment
date]]="",0,INDEX(Amortization[], ROW()-4,8)))</f>
        <v>2982476.5592687475</v>
      </c>
      <c r="E84" s="14">
        <f ca="1">IF(ValuesEntered,IF(ROW()-ROW(Amortization[[#Headers],[interest]])=1,-IPMT(InterestRate/12,1,DurationOfLoan-ROWS($C$4:C84)+1,Amortization[[#This Row],[opening
balance]]),IFERROR(-IPMT(InterestRate/12,1,Amortization[[#This Row],['#
remaining]],D85),0)),0)</f>
        <v>52186.188185534898</v>
      </c>
      <c r="F84" s="14">
        <f ca="1">IFERROR(IF(AND(ValuesEntered,Amortization[[#This Row],[payment
date]]&lt;&gt;""),-PPMT(InterestRate/12,1,DurationOfLoan-ROWS($C$4:C84)+1,Amortization[[#This Row],[opening
balance]]),""),0)</f>
        <v>408.66295246749019</v>
      </c>
      <c r="G84" s="14">
        <f ca="1">IF(Amortization[[#This Row],[payment
date]]="",0,PropertyTaxAmount)</f>
        <v>375</v>
      </c>
      <c r="H84" s="14">
        <f ca="1">IF(Amortization[[#This Row],[payment
date]]="",0,Amortization[[#This Row],[interest]]+Amortization[[#This Row],[principal]]+Amortization[[#This Row],[property
tax]])</f>
        <v>52969.851138002392</v>
      </c>
      <c r="I84" s="14">
        <f ca="1">IF(Amortization[[#This Row],[payment
date]]="",0,Amortization[[#This Row],[opening
balance]]-Amortization[[#This Row],[principal]])</f>
        <v>2982067.8963162801</v>
      </c>
      <c r="J84" s="18">
        <f ca="1">IF(Amortization[[#This Row],[closing
balance]]&gt;0,LastRow-ROW(),0)</f>
        <v>279</v>
      </c>
    </row>
    <row r="85" spans="2:10" ht="15" customHeight="1" x14ac:dyDescent="0.25">
      <c r="B85" s="15">
        <f>ROWS($B$4:B85)</f>
        <v>82</v>
      </c>
      <c r="C85" s="20">
        <f ca="1">IF(ValuesEntered,IF(Amortization[[#This Row],['#]]&lt;=DurationOfLoan,IF(ROW()-ROW(Amortization[[#Headers],[payment
date]])=1,LoanStart,IF(I84&gt;0,EDATE(C84,1),"")),""),"")</f>
        <v>47684</v>
      </c>
      <c r="D85" s="14">
        <f ca="1">IF(ROW()-ROW(Amortization[[#Headers],[opening
balance]])=1,LoanAmount,IF(Amortization[[#This Row],[payment
date]]="",0,INDEX(Amortization[], ROW()-4,8)))</f>
        <v>2982067.8963162801</v>
      </c>
      <c r="E85" s="14">
        <f ca="1">IF(ValuesEntered,IF(ROW()-ROW(Amortization[[#Headers],[interest]])=1,-IPMT(InterestRate/12,1,DurationOfLoan-ROWS($C$4:C85)+1,Amortization[[#This Row],[opening
balance]]),IFERROR(-IPMT(InterestRate/12,1,Amortization[[#This Row],['#
remaining]],D86),0)),0)</f>
        <v>52178.911430837521</v>
      </c>
      <c r="F85" s="14">
        <f ca="1">IFERROR(IF(AND(ValuesEntered,Amortization[[#This Row],[payment
date]]&lt;&gt;""),-PPMT(InterestRate/12,1,DurationOfLoan-ROWS($C$4:C85)+1,Amortization[[#This Row],[opening
balance]]),""),0)</f>
        <v>415.8145541356713</v>
      </c>
      <c r="G85" s="14">
        <f ca="1">IF(Amortization[[#This Row],[payment
date]]="",0,PropertyTaxAmount)</f>
        <v>375</v>
      </c>
      <c r="H85" s="14">
        <f ca="1">IF(Amortization[[#This Row],[payment
date]]="",0,Amortization[[#This Row],[interest]]+Amortization[[#This Row],[principal]]+Amortization[[#This Row],[property
tax]])</f>
        <v>52969.725984973193</v>
      </c>
      <c r="I85" s="14">
        <f ca="1">IF(Amortization[[#This Row],[payment
date]]="",0,Amortization[[#This Row],[opening
balance]]-Amortization[[#This Row],[principal]])</f>
        <v>2981652.0817621443</v>
      </c>
      <c r="J85" s="18">
        <f ca="1">IF(Amortization[[#This Row],[closing
balance]]&gt;0,LastRow-ROW(),0)</f>
        <v>278</v>
      </c>
    </row>
    <row r="86" spans="2:10" ht="15" customHeight="1" x14ac:dyDescent="0.25">
      <c r="B86" s="15">
        <f>ROWS($B$4:B86)</f>
        <v>83</v>
      </c>
      <c r="C86" s="20">
        <f ca="1">IF(ValuesEntered,IF(Amortization[[#This Row],['#]]&lt;=DurationOfLoan,IF(ROW()-ROW(Amortization[[#Headers],[payment
date]])=1,LoanStart,IF(I85&gt;0,EDATE(C85,1),"")),""),"")</f>
        <v>47715</v>
      </c>
      <c r="D86" s="14">
        <f ca="1">IF(ROW()-ROW(Amortization[[#Headers],[opening
balance]])=1,LoanAmount,IF(Amortization[[#This Row],[payment
date]]="",0,INDEX(Amortization[], ROW()-4,8)))</f>
        <v>2981652.0817621443</v>
      </c>
      <c r="E86" s="14">
        <f ca="1">IF(ValuesEntered,IF(ROW()-ROW(Amortization[[#Headers],[interest]])=1,-IPMT(InterestRate/12,1,DurationOfLoan-ROWS($C$4:C86)+1,Amortization[[#This Row],[opening
balance]]),IFERROR(-IPMT(InterestRate/12,1,Amortization[[#This Row],['#
remaining]],D87),0)),0)</f>
        <v>52171.507332932939</v>
      </c>
      <c r="F86" s="14">
        <f ca="1">IFERROR(IF(AND(ValuesEntered,Amortization[[#This Row],[payment
date]]&lt;&gt;""),-PPMT(InterestRate/12,1,DurationOfLoan-ROWS($C$4:C86)+1,Amortization[[#This Row],[opening
balance]]),""),0)</f>
        <v>423.09130883304573</v>
      </c>
      <c r="G86" s="14">
        <f ca="1">IF(Amortization[[#This Row],[payment
date]]="",0,PropertyTaxAmount)</f>
        <v>375</v>
      </c>
      <c r="H86" s="14">
        <f ca="1">IF(Amortization[[#This Row],[payment
date]]="",0,Amortization[[#This Row],[interest]]+Amortization[[#This Row],[principal]]+Amortization[[#This Row],[property
tax]])</f>
        <v>52969.598641765988</v>
      </c>
      <c r="I86" s="14">
        <f ca="1">IF(Amortization[[#This Row],[payment
date]]="",0,Amortization[[#This Row],[opening
balance]]-Amortization[[#This Row],[principal]])</f>
        <v>2981228.9904533112</v>
      </c>
      <c r="J86" s="18">
        <f ca="1">IF(Amortization[[#This Row],[closing
balance]]&gt;0,LastRow-ROW(),0)</f>
        <v>277</v>
      </c>
    </row>
    <row r="87" spans="2:10" ht="15" customHeight="1" x14ac:dyDescent="0.25">
      <c r="B87" s="15">
        <f>ROWS($B$4:B87)</f>
        <v>84</v>
      </c>
      <c r="C87" s="20">
        <f ca="1">IF(ValuesEntered,IF(Amortization[[#This Row],['#]]&lt;=DurationOfLoan,IF(ROW()-ROW(Amortization[[#Headers],[payment
date]])=1,LoanStart,IF(I86&gt;0,EDATE(C86,1),"")),""),"")</f>
        <v>47746</v>
      </c>
      <c r="D87" s="14">
        <f ca="1">IF(ROW()-ROW(Amortization[[#Headers],[opening
balance]])=1,LoanAmount,IF(Amortization[[#This Row],[payment
date]]="",0,INDEX(Amortization[], ROW()-4,8)))</f>
        <v>2981228.9904533112</v>
      </c>
      <c r="E87" s="14">
        <f ca="1">IF(ValuesEntered,IF(ROW()-ROW(Amortization[[#Headers],[interest]])=1,-IPMT(InterestRate/12,1,DurationOfLoan-ROWS($C$4:C87)+1,Amortization[[#This Row],[opening
balance]]),IFERROR(-IPMT(InterestRate/12,1,Amortization[[#This Row],['#
remaining]],D88),0)),0)</f>
        <v>52163.973663315031</v>
      </c>
      <c r="F87" s="14">
        <f ca="1">IFERROR(IF(AND(ValuesEntered,Amortization[[#This Row],[payment
date]]&lt;&gt;""),-PPMT(InterestRate/12,1,DurationOfLoan-ROWS($C$4:C87)+1,Amortization[[#This Row],[opening
balance]]),""),0)</f>
        <v>430.49540673762397</v>
      </c>
      <c r="G87" s="14">
        <f ca="1">IF(Amortization[[#This Row],[payment
date]]="",0,PropertyTaxAmount)</f>
        <v>375</v>
      </c>
      <c r="H87" s="14">
        <f ca="1">IF(Amortization[[#This Row],[payment
date]]="",0,Amortization[[#This Row],[interest]]+Amortization[[#This Row],[principal]]+Amortization[[#This Row],[property
tax]])</f>
        <v>52969.469070052655</v>
      </c>
      <c r="I87" s="14">
        <f ca="1">IF(Amortization[[#This Row],[payment
date]]="",0,Amortization[[#This Row],[opening
balance]]-Amortization[[#This Row],[principal]])</f>
        <v>2980798.4950465737</v>
      </c>
      <c r="J87" s="18">
        <f ca="1">IF(Amortization[[#This Row],[closing
balance]]&gt;0,LastRow-ROW(),0)</f>
        <v>276</v>
      </c>
    </row>
    <row r="88" spans="2:10" ht="15" customHeight="1" x14ac:dyDescent="0.25">
      <c r="B88" s="15">
        <f>ROWS($B$4:B88)</f>
        <v>85</v>
      </c>
      <c r="C88" s="20">
        <f ca="1">IF(ValuesEntered,IF(Amortization[[#This Row],['#]]&lt;=DurationOfLoan,IF(ROW()-ROW(Amortization[[#Headers],[payment
date]])=1,LoanStart,IF(I87&gt;0,EDATE(C87,1),"")),""),"")</f>
        <v>47776</v>
      </c>
      <c r="D88" s="14">
        <f ca="1">IF(ROW()-ROW(Amortization[[#Headers],[opening
balance]])=1,LoanAmount,IF(Amortization[[#This Row],[payment
date]]="",0,INDEX(Amortization[], ROW()-4,8)))</f>
        <v>2980798.4950465737</v>
      </c>
      <c r="E88" s="14">
        <f ca="1">IF(ValuesEntered,IF(ROW()-ROW(Amortization[[#Headers],[interest]])=1,-IPMT(InterestRate/12,1,DurationOfLoan-ROWS($C$4:C88)+1,Amortization[[#This Row],[opening
balance]]),IFERROR(-IPMT(InterestRate/12,1,Amortization[[#This Row],['#
remaining]],D89),0)),0)</f>
        <v>52156.308154478815</v>
      </c>
      <c r="F88" s="14">
        <f ca="1">IFERROR(IF(AND(ValuesEntered,Amortization[[#This Row],[payment
date]]&lt;&gt;""),-PPMT(InterestRate/12,1,DurationOfLoan-ROWS($C$4:C88)+1,Amortization[[#This Row],[opening
balance]]),""),0)</f>
        <v>438.02907635553237</v>
      </c>
      <c r="G88" s="14">
        <f ca="1">IF(Amortization[[#This Row],[payment
date]]="",0,PropertyTaxAmount)</f>
        <v>375</v>
      </c>
      <c r="H88" s="14">
        <f ca="1">IF(Amortization[[#This Row],[payment
date]]="",0,Amortization[[#This Row],[interest]]+Amortization[[#This Row],[principal]]+Amortization[[#This Row],[property
tax]])</f>
        <v>52969.337230834346</v>
      </c>
      <c r="I88" s="14">
        <f ca="1">IF(Amortization[[#This Row],[payment
date]]="",0,Amortization[[#This Row],[opening
balance]]-Amortization[[#This Row],[principal]])</f>
        <v>2980360.4659702182</v>
      </c>
      <c r="J88" s="18">
        <f ca="1">IF(Amortization[[#This Row],[closing
balance]]&gt;0,LastRow-ROW(),0)</f>
        <v>275</v>
      </c>
    </row>
    <row r="89" spans="2:10" ht="15" customHeight="1" x14ac:dyDescent="0.25">
      <c r="B89" s="15">
        <f>ROWS($B$4:B89)</f>
        <v>86</v>
      </c>
      <c r="C89" s="20">
        <f ca="1">IF(ValuesEntered,IF(Amortization[[#This Row],['#]]&lt;=DurationOfLoan,IF(ROW()-ROW(Amortization[[#Headers],[payment
date]])=1,LoanStart,IF(I88&gt;0,EDATE(C88,1),"")),""),"")</f>
        <v>47807</v>
      </c>
      <c r="D89" s="14">
        <f ca="1">IF(ROW()-ROW(Amortization[[#Headers],[opening
balance]])=1,LoanAmount,IF(Amortization[[#This Row],[payment
date]]="",0,INDEX(Amortization[], ROW()-4,8)))</f>
        <v>2980360.4659702182</v>
      </c>
      <c r="E89" s="14">
        <f ca="1">IF(ValuesEntered,IF(ROW()-ROW(Amortization[[#Headers],[interest]])=1,-IPMT(InterestRate/12,1,DurationOfLoan-ROWS($C$4:C89)+1,Amortization[[#This Row],[opening
balance]]),IFERROR(-IPMT(InterestRate/12,1,Amortization[[#This Row],['#
remaining]],D90),0)),0)</f>
        <v>52148.508499237963</v>
      </c>
      <c r="F89" s="14">
        <f ca="1">IFERROR(IF(AND(ValuesEntered,Amortization[[#This Row],[payment
date]]&lt;&gt;""),-PPMT(InterestRate/12,1,DurationOfLoan-ROWS($C$4:C89)+1,Amortization[[#This Row],[opening
balance]]),""),0)</f>
        <v>445.69458519175413</v>
      </c>
      <c r="G89" s="14">
        <f ca="1">IF(Amortization[[#This Row],[payment
date]]="",0,PropertyTaxAmount)</f>
        <v>375</v>
      </c>
      <c r="H89" s="14">
        <f ca="1">IF(Amortization[[#This Row],[payment
date]]="",0,Amortization[[#This Row],[interest]]+Amortization[[#This Row],[principal]]+Amortization[[#This Row],[property
tax]])</f>
        <v>52969.203084429719</v>
      </c>
      <c r="I89" s="14">
        <f ca="1">IF(Amortization[[#This Row],[payment
date]]="",0,Amortization[[#This Row],[opening
balance]]-Amortization[[#This Row],[principal]])</f>
        <v>2979914.7713850266</v>
      </c>
      <c r="J89" s="18">
        <f ca="1">IF(Amortization[[#This Row],[closing
balance]]&gt;0,LastRow-ROW(),0)</f>
        <v>274</v>
      </c>
    </row>
    <row r="90" spans="2:10" ht="15" customHeight="1" x14ac:dyDescent="0.25">
      <c r="B90" s="15">
        <f>ROWS($B$4:B90)</f>
        <v>87</v>
      </c>
      <c r="C90" s="20">
        <f ca="1">IF(ValuesEntered,IF(Amortization[[#This Row],['#]]&lt;=DurationOfLoan,IF(ROW()-ROW(Amortization[[#Headers],[payment
date]])=1,LoanStart,IF(I89&gt;0,EDATE(C89,1),"")),""),"")</f>
        <v>47837</v>
      </c>
      <c r="D90" s="14">
        <f ca="1">IF(ROW()-ROW(Amortization[[#Headers],[opening
balance]])=1,LoanAmount,IF(Amortization[[#This Row],[payment
date]]="",0,INDEX(Amortization[], ROW()-4,8)))</f>
        <v>2979914.7713850266</v>
      </c>
      <c r="E90" s="14">
        <f ca="1">IF(ValuesEntered,IF(ROW()-ROW(Amortization[[#Headers],[interest]])=1,-IPMT(InterestRate/12,1,DurationOfLoan-ROWS($C$4:C90)+1,Amortization[[#This Row],[opening
balance]]),IFERROR(-IPMT(InterestRate/12,1,Amortization[[#This Row],['#
remaining]],D91),0)),0)</f>
        <v>52140.572350030394</v>
      </c>
      <c r="F90" s="14">
        <f ca="1">IFERROR(IF(AND(ValuesEntered,Amortization[[#This Row],[payment
date]]&lt;&gt;""),-PPMT(InterestRate/12,1,DurationOfLoan-ROWS($C$4:C90)+1,Amortization[[#This Row],[opening
balance]]),""),0)</f>
        <v>453.49424043260973</v>
      </c>
      <c r="G90" s="14">
        <f ca="1">IF(Amortization[[#This Row],[payment
date]]="",0,PropertyTaxAmount)</f>
        <v>375</v>
      </c>
      <c r="H90" s="14">
        <f ca="1">IF(Amortization[[#This Row],[payment
date]]="",0,Amortization[[#This Row],[interest]]+Amortization[[#This Row],[principal]]+Amortization[[#This Row],[property
tax]])</f>
        <v>52969.066590463</v>
      </c>
      <c r="I90" s="14">
        <f ca="1">IF(Amortization[[#This Row],[payment
date]]="",0,Amortization[[#This Row],[opening
balance]]-Amortization[[#This Row],[principal]])</f>
        <v>2979461.2771445941</v>
      </c>
      <c r="J90" s="18">
        <f ca="1">IF(Amortization[[#This Row],[closing
balance]]&gt;0,LastRow-ROW(),0)</f>
        <v>273</v>
      </c>
    </row>
    <row r="91" spans="2:10" ht="15" customHeight="1" x14ac:dyDescent="0.25">
      <c r="B91" s="15">
        <f>ROWS($B$4:B91)</f>
        <v>88</v>
      </c>
      <c r="C91" s="20">
        <f ca="1">IF(ValuesEntered,IF(Amortization[[#This Row],['#]]&lt;=DurationOfLoan,IF(ROW()-ROW(Amortization[[#Headers],[payment
date]])=1,LoanStart,IF(I90&gt;0,EDATE(C90,1),"")),""),"")</f>
        <v>47868</v>
      </c>
      <c r="D91" s="14">
        <f ca="1">IF(ROW()-ROW(Amortization[[#Headers],[opening
balance]])=1,LoanAmount,IF(Amortization[[#This Row],[payment
date]]="",0,INDEX(Amortization[], ROW()-4,8)))</f>
        <v>2979461.2771445941</v>
      </c>
      <c r="E91" s="14">
        <f ca="1">IF(ValuesEntered,IF(ROW()-ROW(Amortization[[#Headers],[interest]])=1,-IPMT(InterestRate/12,1,DurationOfLoan-ROWS($C$4:C91)+1,Amortization[[#This Row],[opening
balance]]),IFERROR(-IPMT(InterestRate/12,1,Amortization[[#This Row],['#
remaining]],D92),0)),0)</f>
        <v>52132.497318211688</v>
      </c>
      <c r="F91" s="14">
        <f ca="1">IFERROR(IF(AND(ValuesEntered,Amortization[[#This Row],[payment
date]]&lt;&gt;""),-PPMT(InterestRate/12,1,DurationOfLoan-ROWS($C$4:C91)+1,Amortization[[#This Row],[opening
balance]]),""),0)</f>
        <v>461.43038964018041</v>
      </c>
      <c r="G91" s="14">
        <f ca="1">IF(Amortization[[#This Row],[payment
date]]="",0,PropertyTaxAmount)</f>
        <v>375</v>
      </c>
      <c r="H91" s="14">
        <f ca="1">IF(Amortization[[#This Row],[payment
date]]="",0,Amortization[[#This Row],[interest]]+Amortization[[#This Row],[principal]]+Amortization[[#This Row],[property
tax]])</f>
        <v>52968.927707851872</v>
      </c>
      <c r="I91" s="14">
        <f ca="1">IF(Amortization[[#This Row],[payment
date]]="",0,Amortization[[#This Row],[opening
balance]]-Amortization[[#This Row],[principal]])</f>
        <v>2978999.8467549537</v>
      </c>
      <c r="J91" s="18">
        <f ca="1">IF(Amortization[[#This Row],[closing
balance]]&gt;0,LastRow-ROW(),0)</f>
        <v>272</v>
      </c>
    </row>
    <row r="92" spans="2:10" ht="15" customHeight="1" x14ac:dyDescent="0.25">
      <c r="B92" s="15">
        <f>ROWS($B$4:B92)</f>
        <v>89</v>
      </c>
      <c r="C92" s="20">
        <f ca="1">IF(ValuesEntered,IF(Amortization[[#This Row],['#]]&lt;=DurationOfLoan,IF(ROW()-ROW(Amortization[[#Headers],[payment
date]])=1,LoanStart,IF(I91&gt;0,EDATE(C91,1),"")),""),"")</f>
        <v>47899</v>
      </c>
      <c r="D92" s="14">
        <f ca="1">IF(ROW()-ROW(Amortization[[#Headers],[opening
balance]])=1,LoanAmount,IF(Amortization[[#This Row],[payment
date]]="",0,INDEX(Amortization[], ROW()-4,8)))</f>
        <v>2978999.8467549537</v>
      </c>
      <c r="E92" s="14">
        <f ca="1">IF(ValuesEntered,IF(ROW()-ROW(Amortization[[#Headers],[interest]])=1,-IPMT(InterestRate/12,1,DurationOfLoan-ROWS($C$4:C92)+1,Amortization[[#This Row],[opening
balance]]),IFERROR(-IPMT(InterestRate/12,1,Amortization[[#This Row],['#
remaining]],D93),0)),0)</f>
        <v>52124.280973336157</v>
      </c>
      <c r="F92" s="14">
        <f ca="1">IFERROR(IF(AND(ValuesEntered,Amortization[[#This Row],[payment
date]]&lt;&gt;""),-PPMT(InterestRate/12,1,DurationOfLoan-ROWS($C$4:C92)+1,Amortization[[#This Row],[opening
balance]]),""),0)</f>
        <v>469.50542145888392</v>
      </c>
      <c r="G92" s="14">
        <f ca="1">IF(Amortization[[#This Row],[payment
date]]="",0,PropertyTaxAmount)</f>
        <v>375</v>
      </c>
      <c r="H92" s="14">
        <f ca="1">IF(Amortization[[#This Row],[payment
date]]="",0,Amortization[[#This Row],[interest]]+Amortization[[#This Row],[principal]]+Amortization[[#This Row],[property
tax]])</f>
        <v>52968.786394795039</v>
      </c>
      <c r="I92" s="14">
        <f ca="1">IF(Amortization[[#This Row],[payment
date]]="",0,Amortization[[#This Row],[opening
balance]]-Amortization[[#This Row],[principal]])</f>
        <v>2978530.341333495</v>
      </c>
      <c r="J92" s="18">
        <f ca="1">IF(Amortization[[#This Row],[closing
balance]]&gt;0,LastRow-ROW(),0)</f>
        <v>271</v>
      </c>
    </row>
    <row r="93" spans="2:10" ht="15" customHeight="1" x14ac:dyDescent="0.25">
      <c r="B93" s="15">
        <f>ROWS($B$4:B93)</f>
        <v>90</v>
      </c>
      <c r="C93" s="20">
        <f ca="1">IF(ValuesEntered,IF(Amortization[[#This Row],['#]]&lt;=DurationOfLoan,IF(ROW()-ROW(Amortization[[#Headers],[payment
date]])=1,LoanStart,IF(I92&gt;0,EDATE(C92,1),"")),""),"")</f>
        <v>47927</v>
      </c>
      <c r="D93" s="14">
        <f ca="1">IF(ROW()-ROW(Amortization[[#Headers],[opening
balance]])=1,LoanAmount,IF(Amortization[[#This Row],[payment
date]]="",0,INDEX(Amortization[], ROW()-4,8)))</f>
        <v>2978530.341333495</v>
      </c>
      <c r="E93" s="14">
        <f ca="1">IF(ValuesEntered,IF(ROW()-ROW(Amortization[[#Headers],[interest]])=1,-IPMT(InterestRate/12,1,DurationOfLoan-ROWS($C$4:C93)+1,Amortization[[#This Row],[opening
balance]]),IFERROR(-IPMT(InterestRate/12,1,Amortization[[#This Row],['#
remaining]],D94),0)),0)</f>
        <v>52115.920842425301</v>
      </c>
      <c r="F93" s="14">
        <f ca="1">IFERROR(IF(AND(ValuesEntered,Amortization[[#This Row],[payment
date]]&lt;&gt;""),-PPMT(InterestRate/12,1,DurationOfLoan-ROWS($C$4:C93)+1,Amortization[[#This Row],[opening
balance]]),""),0)</f>
        <v>477.72176633441433</v>
      </c>
      <c r="G93" s="14">
        <f ca="1">IF(Amortization[[#This Row],[payment
date]]="",0,PropertyTaxAmount)</f>
        <v>375</v>
      </c>
      <c r="H93" s="14">
        <f ca="1">IF(Amortization[[#This Row],[payment
date]]="",0,Amortization[[#This Row],[interest]]+Amortization[[#This Row],[principal]]+Amortization[[#This Row],[property
tax]])</f>
        <v>52968.642608759714</v>
      </c>
      <c r="I93" s="14">
        <f ca="1">IF(Amortization[[#This Row],[payment
date]]="",0,Amortization[[#This Row],[opening
balance]]-Amortization[[#This Row],[principal]])</f>
        <v>2978052.6195671605</v>
      </c>
      <c r="J93" s="18">
        <f ca="1">IF(Amortization[[#This Row],[closing
balance]]&gt;0,LastRow-ROW(),0)</f>
        <v>270</v>
      </c>
    </row>
    <row r="94" spans="2:10" ht="15" customHeight="1" x14ac:dyDescent="0.25">
      <c r="B94" s="15">
        <f>ROWS($B$4:B94)</f>
        <v>91</v>
      </c>
      <c r="C94" s="20">
        <f ca="1">IF(ValuesEntered,IF(Amortization[[#This Row],['#]]&lt;=DurationOfLoan,IF(ROW()-ROW(Amortization[[#Headers],[payment
date]])=1,LoanStart,IF(I93&gt;0,EDATE(C93,1),"")),""),"")</f>
        <v>47958</v>
      </c>
      <c r="D94" s="14">
        <f ca="1">IF(ROW()-ROW(Amortization[[#Headers],[opening
balance]])=1,LoanAmount,IF(Amortization[[#This Row],[payment
date]]="",0,INDEX(Amortization[], ROW()-4,8)))</f>
        <v>2978052.6195671605</v>
      </c>
      <c r="E94" s="14">
        <f ca="1">IF(ValuesEntered,IF(ROW()-ROW(Amortization[[#Headers],[interest]])=1,-IPMT(InterestRate/12,1,DurationOfLoan-ROWS($C$4:C94)+1,Amortization[[#This Row],[opening
balance]]),IFERROR(-IPMT(InterestRate/12,1,Amortization[[#This Row],['#
remaining]],D95),0)),0)</f>
        <v>52107.414409223515</v>
      </c>
      <c r="F94" s="14">
        <f ca="1">IFERROR(IF(AND(ValuesEntered,Amortization[[#This Row],[payment
date]]&lt;&gt;""),-PPMT(InterestRate/12,1,DurationOfLoan-ROWS($C$4:C94)+1,Amortization[[#This Row],[opening
balance]]),""),0)</f>
        <v>486.08189724526653</v>
      </c>
      <c r="G94" s="14">
        <f ca="1">IF(Amortization[[#This Row],[payment
date]]="",0,PropertyTaxAmount)</f>
        <v>375</v>
      </c>
      <c r="H94" s="14">
        <f ca="1">IF(Amortization[[#This Row],[payment
date]]="",0,Amortization[[#This Row],[interest]]+Amortization[[#This Row],[principal]]+Amortization[[#This Row],[property
tax]])</f>
        <v>52968.496306468784</v>
      </c>
      <c r="I94" s="14">
        <f ca="1">IF(Amortization[[#This Row],[payment
date]]="",0,Amortization[[#This Row],[opening
balance]]-Amortization[[#This Row],[principal]])</f>
        <v>2977566.5376699152</v>
      </c>
      <c r="J94" s="18">
        <f ca="1">IF(Amortization[[#This Row],[closing
balance]]&gt;0,LastRow-ROW(),0)</f>
        <v>269</v>
      </c>
    </row>
    <row r="95" spans="2:10" ht="15" customHeight="1" x14ac:dyDescent="0.25">
      <c r="B95" s="15">
        <f>ROWS($B$4:B95)</f>
        <v>92</v>
      </c>
      <c r="C95" s="20">
        <f ca="1">IF(ValuesEntered,IF(Amortization[[#This Row],['#]]&lt;=DurationOfLoan,IF(ROW()-ROW(Amortization[[#Headers],[payment
date]])=1,LoanStart,IF(I94&gt;0,EDATE(C94,1),"")),""),"")</f>
        <v>47988</v>
      </c>
      <c r="D95" s="14">
        <f ca="1">IF(ROW()-ROW(Amortization[[#Headers],[opening
balance]])=1,LoanAmount,IF(Amortization[[#This Row],[payment
date]]="",0,INDEX(Amortization[], ROW()-4,8)))</f>
        <v>2977566.5376699152</v>
      </c>
      <c r="E95" s="14">
        <f ca="1">IF(ValuesEntered,IF(ROW()-ROW(Amortization[[#Headers],[interest]])=1,-IPMT(InterestRate/12,1,DurationOfLoan-ROWS($C$4:C95)+1,Amortization[[#This Row],[opening
balance]]),IFERROR(-IPMT(InterestRate/12,1,Amortization[[#This Row],['#
remaining]],D96),0)),0)</f>
        <v>52098.759113440683</v>
      </c>
      <c r="F95" s="14">
        <f ca="1">IFERROR(IF(AND(ValuesEntered,Amortization[[#This Row],[payment
date]]&lt;&gt;""),-PPMT(InterestRate/12,1,DurationOfLoan-ROWS($C$4:C95)+1,Amortization[[#This Row],[opening
balance]]),""),0)</f>
        <v>494.58833044705858</v>
      </c>
      <c r="G95" s="14">
        <f ca="1">IF(Amortization[[#This Row],[payment
date]]="",0,PropertyTaxAmount)</f>
        <v>375</v>
      </c>
      <c r="H95" s="14">
        <f ca="1">IF(Amortization[[#This Row],[payment
date]]="",0,Amortization[[#This Row],[interest]]+Amortization[[#This Row],[principal]]+Amortization[[#This Row],[property
tax]])</f>
        <v>52968.347443887738</v>
      </c>
      <c r="I95" s="14">
        <f ca="1">IF(Amortization[[#This Row],[payment
date]]="",0,Amortization[[#This Row],[opening
balance]]-Amortization[[#This Row],[principal]])</f>
        <v>2977071.949339468</v>
      </c>
      <c r="J95" s="18">
        <f ca="1">IF(Amortization[[#This Row],[closing
balance]]&gt;0,LastRow-ROW(),0)</f>
        <v>268</v>
      </c>
    </row>
    <row r="96" spans="2:10" ht="15" customHeight="1" x14ac:dyDescent="0.25">
      <c r="B96" s="15">
        <f>ROWS($B$4:B96)</f>
        <v>93</v>
      </c>
      <c r="C96" s="20">
        <f ca="1">IF(ValuesEntered,IF(Amortization[[#This Row],['#]]&lt;=DurationOfLoan,IF(ROW()-ROW(Amortization[[#Headers],[payment
date]])=1,LoanStart,IF(I95&gt;0,EDATE(C95,1),"")),""),"")</f>
        <v>48019</v>
      </c>
      <c r="D96" s="14">
        <f ca="1">IF(ROW()-ROW(Amortization[[#Headers],[opening
balance]])=1,LoanAmount,IF(Amortization[[#This Row],[payment
date]]="",0,INDEX(Amortization[], ROW()-4,8)))</f>
        <v>2977071.949339468</v>
      </c>
      <c r="E96" s="14">
        <f ca="1">IF(ValuesEntered,IF(ROW()-ROW(Amortization[[#Headers],[interest]])=1,-IPMT(InterestRate/12,1,DurationOfLoan-ROWS($C$4:C96)+1,Amortization[[#This Row],[opening
balance]]),IFERROR(-IPMT(InterestRate/12,1,Amortization[[#This Row],['#
remaining]],D97),0)),0)</f>
        <v>52089.952349981664</v>
      </c>
      <c r="F96" s="14">
        <f ca="1">IFERROR(IF(AND(ValuesEntered,Amortization[[#This Row],[payment
date]]&lt;&gt;""),-PPMT(InterestRate/12,1,DurationOfLoan-ROWS($C$4:C96)+1,Amortization[[#This Row],[opening
balance]]),""),0)</f>
        <v>503.24362622988201</v>
      </c>
      <c r="G96" s="14">
        <f ca="1">IF(Amortization[[#This Row],[payment
date]]="",0,PropertyTaxAmount)</f>
        <v>375</v>
      </c>
      <c r="H96" s="14">
        <f ca="1">IF(Amortization[[#This Row],[payment
date]]="",0,Amortization[[#This Row],[interest]]+Amortization[[#This Row],[principal]]+Amortization[[#This Row],[property
tax]])</f>
        <v>52968.195976211544</v>
      </c>
      <c r="I96" s="14">
        <f ca="1">IF(Amortization[[#This Row],[payment
date]]="",0,Amortization[[#This Row],[opening
balance]]-Amortization[[#This Row],[principal]])</f>
        <v>2976568.7057132381</v>
      </c>
      <c r="J96" s="18">
        <f ca="1">IF(Amortization[[#This Row],[closing
balance]]&gt;0,LastRow-ROW(),0)</f>
        <v>267</v>
      </c>
    </row>
    <row r="97" spans="2:10" ht="15" customHeight="1" x14ac:dyDescent="0.25">
      <c r="B97" s="15">
        <f>ROWS($B$4:B97)</f>
        <v>94</v>
      </c>
      <c r="C97" s="20">
        <f ca="1">IF(ValuesEntered,IF(Amortization[[#This Row],['#]]&lt;=DurationOfLoan,IF(ROW()-ROW(Amortization[[#Headers],[payment
date]])=1,LoanStart,IF(I96&gt;0,EDATE(C96,1),"")),""),"")</f>
        <v>48049</v>
      </c>
      <c r="D97" s="14">
        <f ca="1">IF(ROW()-ROW(Amortization[[#Headers],[opening
balance]])=1,LoanAmount,IF(Amortization[[#This Row],[payment
date]]="",0,INDEX(Amortization[], ROW()-4,8)))</f>
        <v>2976568.7057132381</v>
      </c>
      <c r="E97" s="14">
        <f ca="1">IF(ValuesEntered,IF(ROW()-ROW(Amortization[[#Headers],[interest]])=1,-IPMT(InterestRate/12,1,DurationOfLoan-ROWS($C$4:C97)+1,Amortization[[#This Row],[opening
balance]]),IFERROR(-IPMT(InterestRate/12,1,Amortization[[#This Row],['#
remaining]],D98),0)),0)</f>
        <v>52080.991468162109</v>
      </c>
      <c r="F97" s="14">
        <f ca="1">IFERROR(IF(AND(ValuesEntered,Amortization[[#This Row],[payment
date]]&lt;&gt;""),-PPMT(InterestRate/12,1,DurationOfLoan-ROWS($C$4:C97)+1,Amortization[[#This Row],[opening
balance]]),""),0)</f>
        <v>512.05038968890483</v>
      </c>
      <c r="G97" s="14">
        <f ca="1">IF(Amortization[[#This Row],[payment
date]]="",0,PropertyTaxAmount)</f>
        <v>375</v>
      </c>
      <c r="H97" s="14">
        <f ca="1">IF(Amortization[[#This Row],[payment
date]]="",0,Amortization[[#This Row],[interest]]+Amortization[[#This Row],[principal]]+Amortization[[#This Row],[property
tax]])</f>
        <v>52968.041857851014</v>
      </c>
      <c r="I97" s="14">
        <f ca="1">IF(Amortization[[#This Row],[payment
date]]="",0,Amortization[[#This Row],[opening
balance]]-Amortization[[#This Row],[principal]])</f>
        <v>2976056.6553235492</v>
      </c>
      <c r="J97" s="18">
        <f ca="1">IF(Amortization[[#This Row],[closing
balance]]&gt;0,LastRow-ROW(),0)</f>
        <v>266</v>
      </c>
    </row>
    <row r="98" spans="2:10" ht="15" customHeight="1" x14ac:dyDescent="0.25">
      <c r="B98" s="15">
        <f>ROWS($B$4:B98)</f>
        <v>95</v>
      </c>
      <c r="C98" s="20">
        <f ca="1">IF(ValuesEntered,IF(Amortization[[#This Row],['#]]&lt;=DurationOfLoan,IF(ROW()-ROW(Amortization[[#Headers],[payment
date]])=1,LoanStart,IF(I97&gt;0,EDATE(C97,1),"")),""),"")</f>
        <v>48080</v>
      </c>
      <c r="D98" s="14">
        <f ca="1">IF(ROW()-ROW(Amortization[[#Headers],[opening
balance]])=1,LoanAmount,IF(Amortization[[#This Row],[payment
date]]="",0,INDEX(Amortization[], ROW()-4,8)))</f>
        <v>2976056.6553235492</v>
      </c>
      <c r="E98" s="14">
        <f ca="1">IF(ValuesEntered,IF(ROW()-ROW(Amortization[[#Headers],[interest]])=1,-IPMT(InterestRate/12,1,DurationOfLoan-ROWS($C$4:C98)+1,Amortization[[#This Row],[opening
balance]]),IFERROR(-IPMT(InterestRate/12,1,Amortization[[#This Row],['#
remaining]],D99),0)),0)</f>
        <v>52071.873770910708</v>
      </c>
      <c r="F98" s="14">
        <f ca="1">IFERROR(IF(AND(ValuesEntered,Amortization[[#This Row],[payment
date]]&lt;&gt;""),-PPMT(InterestRate/12,1,DurationOfLoan-ROWS($C$4:C98)+1,Amortization[[#This Row],[opening
balance]]),""),0)</f>
        <v>521.01127150846048</v>
      </c>
      <c r="G98" s="14">
        <f ca="1">IF(Amortization[[#This Row],[payment
date]]="",0,PropertyTaxAmount)</f>
        <v>375</v>
      </c>
      <c r="H98" s="14">
        <f ca="1">IF(Amortization[[#This Row],[payment
date]]="",0,Amortization[[#This Row],[interest]]+Amortization[[#This Row],[principal]]+Amortization[[#This Row],[property
tax]])</f>
        <v>52967.88504241917</v>
      </c>
      <c r="I98" s="14">
        <f ca="1">IF(Amortization[[#This Row],[payment
date]]="",0,Amortization[[#This Row],[opening
balance]]-Amortization[[#This Row],[principal]])</f>
        <v>2975535.6440520408</v>
      </c>
      <c r="J98" s="18">
        <f ca="1">IF(Amortization[[#This Row],[closing
balance]]&gt;0,LastRow-ROW(),0)</f>
        <v>265</v>
      </c>
    </row>
    <row r="99" spans="2:10" ht="15" customHeight="1" x14ac:dyDescent="0.25">
      <c r="B99" s="15">
        <f>ROWS($B$4:B99)</f>
        <v>96</v>
      </c>
      <c r="C99" s="20">
        <f ca="1">IF(ValuesEntered,IF(Amortization[[#This Row],['#]]&lt;=DurationOfLoan,IF(ROW()-ROW(Amortization[[#Headers],[payment
date]])=1,LoanStart,IF(I98&gt;0,EDATE(C98,1),"")),""),"")</f>
        <v>48111</v>
      </c>
      <c r="D99" s="14">
        <f ca="1">IF(ROW()-ROW(Amortization[[#Headers],[opening
balance]])=1,LoanAmount,IF(Amortization[[#This Row],[payment
date]]="",0,INDEX(Amortization[], ROW()-4,8)))</f>
        <v>2975535.6440520408</v>
      </c>
      <c r="E99" s="14">
        <f ca="1">IF(ValuesEntered,IF(ROW()-ROW(Amortization[[#Headers],[interest]])=1,-IPMT(InterestRate/12,1,DurationOfLoan-ROWS($C$4:C99)+1,Amortization[[#This Row],[opening
balance]]),IFERROR(-IPMT(InterestRate/12,1,Amortization[[#This Row],['#
remaining]],D100),0)),0)</f>
        <v>52062.596513957411</v>
      </c>
      <c r="F99" s="14">
        <f ca="1">IFERROR(IF(AND(ValuesEntered,Amortization[[#This Row],[payment
date]]&lt;&gt;""),-PPMT(InterestRate/12,1,DurationOfLoan-ROWS($C$4:C99)+1,Amortization[[#This Row],[opening
balance]]),""),0)</f>
        <v>530.12896875985905</v>
      </c>
      <c r="G99" s="14">
        <f ca="1">IF(Amortization[[#This Row],[payment
date]]="",0,PropertyTaxAmount)</f>
        <v>375</v>
      </c>
      <c r="H99" s="14">
        <f ca="1">IF(Amortization[[#This Row],[payment
date]]="",0,Amortization[[#This Row],[interest]]+Amortization[[#This Row],[principal]]+Amortization[[#This Row],[property
tax]])</f>
        <v>52967.725482717273</v>
      </c>
      <c r="I99" s="14">
        <f ca="1">IF(Amortization[[#This Row],[payment
date]]="",0,Amortization[[#This Row],[opening
balance]]-Amortization[[#This Row],[principal]])</f>
        <v>2975005.5150832809</v>
      </c>
      <c r="J99" s="18">
        <f ca="1">IF(Amortization[[#This Row],[closing
balance]]&gt;0,LastRow-ROW(),0)</f>
        <v>264</v>
      </c>
    </row>
    <row r="100" spans="2:10" ht="15" customHeight="1" x14ac:dyDescent="0.25">
      <c r="B100" s="15">
        <f>ROWS($B$4:B100)</f>
        <v>97</v>
      </c>
      <c r="C100" s="20">
        <f ca="1">IF(ValuesEntered,IF(Amortization[[#This Row],['#]]&lt;=DurationOfLoan,IF(ROW()-ROW(Amortization[[#Headers],[payment
date]])=1,LoanStart,IF(I99&gt;0,EDATE(C99,1),"")),""),"")</f>
        <v>48141</v>
      </c>
      <c r="D100" s="14">
        <f ca="1">IF(ROW()-ROW(Amortization[[#Headers],[opening
balance]])=1,LoanAmount,IF(Amortization[[#This Row],[payment
date]]="",0,INDEX(Amortization[], ROW()-4,8)))</f>
        <v>2975005.5150832809</v>
      </c>
      <c r="E100" s="14">
        <f ca="1">IF(ValuesEntered,IF(ROW()-ROW(Amortization[[#Headers],[interest]])=1,-IPMT(InterestRate/12,1,DurationOfLoan-ROWS($C$4:C100)+1,Amortization[[#This Row],[opening
balance]]),IFERROR(-IPMT(InterestRate/12,1,Amortization[[#This Row],['#
remaining]],D101),0)),0)</f>
        <v>52053.156905007432</v>
      </c>
      <c r="F100" s="14">
        <f ca="1">IFERROR(IF(AND(ValuesEntered,Amortization[[#This Row],[payment
date]]&lt;&gt;""),-PPMT(InterestRate/12,1,DurationOfLoan-ROWS($C$4:C100)+1,Amortization[[#This Row],[opening
balance]]),""),0)</f>
        <v>539.40622571315657</v>
      </c>
      <c r="G100" s="14">
        <f ca="1">IF(Amortization[[#This Row],[payment
date]]="",0,PropertyTaxAmount)</f>
        <v>375</v>
      </c>
      <c r="H100" s="14">
        <f ca="1">IF(Amortization[[#This Row],[payment
date]]="",0,Amortization[[#This Row],[interest]]+Amortization[[#This Row],[principal]]+Amortization[[#This Row],[property
tax]])</f>
        <v>52967.563130720591</v>
      </c>
      <c r="I100" s="14">
        <f ca="1">IF(Amortization[[#This Row],[payment
date]]="",0,Amortization[[#This Row],[opening
balance]]-Amortization[[#This Row],[principal]])</f>
        <v>2974466.1088575679</v>
      </c>
      <c r="J100" s="18">
        <f ca="1">IF(Amortization[[#This Row],[closing
balance]]&gt;0,LastRow-ROW(),0)</f>
        <v>263</v>
      </c>
    </row>
    <row r="101" spans="2:10" ht="15" customHeight="1" x14ac:dyDescent="0.25">
      <c r="B101" s="15">
        <f>ROWS($B$4:B101)</f>
        <v>98</v>
      </c>
      <c r="C101" s="20">
        <f ca="1">IF(ValuesEntered,IF(Amortization[[#This Row],['#]]&lt;=DurationOfLoan,IF(ROW()-ROW(Amortization[[#Headers],[payment
date]])=1,LoanStart,IF(I100&gt;0,EDATE(C100,1),"")),""),"")</f>
        <v>48172</v>
      </c>
      <c r="D101" s="14">
        <f ca="1">IF(ROW()-ROW(Amortization[[#Headers],[opening
balance]])=1,LoanAmount,IF(Amortization[[#This Row],[payment
date]]="",0,INDEX(Amortization[], ROW()-4,8)))</f>
        <v>2974466.1088575679</v>
      </c>
      <c r="E101" s="14">
        <f ca="1">IF(ValuesEntered,IF(ROW()-ROW(Amortization[[#Headers],[interest]])=1,-IPMT(InterestRate/12,1,DurationOfLoan-ROWS($C$4:C101)+1,Amortization[[#This Row],[opening
balance]]),IFERROR(-IPMT(InterestRate/12,1,Amortization[[#This Row],['#
remaining]],D102),0)),0)</f>
        <v>52043.552102900831</v>
      </c>
      <c r="F101" s="14">
        <f ca="1">IFERROR(IF(AND(ValuesEntered,Amortization[[#This Row],[payment
date]]&lt;&gt;""),-PPMT(InterestRate/12,1,DurationOfLoan-ROWS($C$4:C101)+1,Amortization[[#This Row],[opening
balance]]),""),0)</f>
        <v>548.84583466313677</v>
      </c>
      <c r="G101" s="14">
        <f ca="1">IF(Amortization[[#This Row],[payment
date]]="",0,PropertyTaxAmount)</f>
        <v>375</v>
      </c>
      <c r="H101" s="14">
        <f ca="1">IF(Amortization[[#This Row],[payment
date]]="",0,Amortization[[#This Row],[interest]]+Amortization[[#This Row],[principal]]+Amortization[[#This Row],[property
tax]])</f>
        <v>52967.397937563968</v>
      </c>
      <c r="I101" s="14">
        <f ca="1">IF(Amortization[[#This Row],[payment
date]]="",0,Amortization[[#This Row],[opening
balance]]-Amortization[[#This Row],[principal]])</f>
        <v>2973917.2630229047</v>
      </c>
      <c r="J101" s="18">
        <f ca="1">IF(Amortization[[#This Row],[closing
balance]]&gt;0,LastRow-ROW(),0)</f>
        <v>262</v>
      </c>
    </row>
    <row r="102" spans="2:10" ht="15" customHeight="1" x14ac:dyDescent="0.25">
      <c r="B102" s="15">
        <f>ROWS($B$4:B102)</f>
        <v>99</v>
      </c>
      <c r="C102" s="20">
        <f ca="1">IF(ValuesEntered,IF(Amortization[[#This Row],['#]]&lt;=DurationOfLoan,IF(ROW()-ROW(Amortization[[#Headers],[payment
date]])=1,LoanStart,IF(I101&gt;0,EDATE(C101,1),"")),""),"")</f>
        <v>48202</v>
      </c>
      <c r="D102" s="14">
        <f ca="1">IF(ROW()-ROW(Amortization[[#Headers],[opening
balance]])=1,LoanAmount,IF(Amortization[[#This Row],[payment
date]]="",0,INDEX(Amortization[], ROW()-4,8)))</f>
        <v>2973917.2630229047</v>
      </c>
      <c r="E102" s="14">
        <f ca="1">IF(ValuesEntered,IF(ROW()-ROW(Amortization[[#Headers],[interest]])=1,-IPMT(InterestRate/12,1,DurationOfLoan-ROWS($C$4:C102)+1,Amortization[[#This Row],[opening
balance]]),IFERROR(-IPMT(InterestRate/12,1,Amortization[[#This Row],['#
remaining]],D103),0)),0)</f>
        <v>52033.779216757357</v>
      </c>
      <c r="F102" s="14">
        <f ca="1">IFERROR(IF(AND(ValuesEntered,Amortization[[#This Row],[payment
date]]&lt;&gt;""),-PPMT(InterestRate/12,1,DurationOfLoan-ROWS($C$4:C102)+1,Amortization[[#This Row],[opening
balance]]),""),0)</f>
        <v>558.45063676974155</v>
      </c>
      <c r="G102" s="14">
        <f ca="1">IF(Amortization[[#This Row],[payment
date]]="",0,PropertyTaxAmount)</f>
        <v>375</v>
      </c>
      <c r="H102" s="14">
        <f ca="1">IF(Amortization[[#This Row],[payment
date]]="",0,Amortization[[#This Row],[interest]]+Amortization[[#This Row],[principal]]+Amortization[[#This Row],[property
tax]])</f>
        <v>52967.229853527097</v>
      </c>
      <c r="I102" s="14">
        <f ca="1">IF(Amortization[[#This Row],[payment
date]]="",0,Amortization[[#This Row],[opening
balance]]-Amortization[[#This Row],[principal]])</f>
        <v>2973358.8123861351</v>
      </c>
      <c r="J102" s="18">
        <f ca="1">IF(Amortization[[#This Row],[closing
balance]]&gt;0,LastRow-ROW(),0)</f>
        <v>261</v>
      </c>
    </row>
    <row r="103" spans="2:10" ht="15" customHeight="1" x14ac:dyDescent="0.25">
      <c r="B103" s="15">
        <f>ROWS($B$4:B103)</f>
        <v>100</v>
      </c>
      <c r="C103" s="20">
        <f ca="1">IF(ValuesEntered,IF(Amortization[[#This Row],['#]]&lt;=DurationOfLoan,IF(ROW()-ROW(Amortization[[#Headers],[payment
date]])=1,LoanStart,IF(I102&gt;0,EDATE(C102,1),"")),""),"")</f>
        <v>48233</v>
      </c>
      <c r="D103" s="14">
        <f ca="1">IF(ROW()-ROW(Amortization[[#Headers],[opening
balance]])=1,LoanAmount,IF(Amortization[[#This Row],[payment
date]]="",0,INDEX(Amortization[], ROW()-4,8)))</f>
        <v>2973358.8123861351</v>
      </c>
      <c r="E103" s="14">
        <f ca="1">IF(ValuesEntered,IF(ROW()-ROW(Amortization[[#Headers],[interest]])=1,-IPMT(InterestRate/12,1,DurationOfLoan-ROWS($C$4:C103)+1,Amortization[[#This Row],[opening
balance]]),IFERROR(-IPMT(InterestRate/12,1,Amortization[[#This Row],['#
remaining]],D104),0)),0)</f>
        <v>52023.835305106375</v>
      </c>
      <c r="F103" s="14">
        <f ca="1">IFERROR(IF(AND(ValuesEntered,Amortization[[#This Row],[payment
date]]&lt;&gt;""),-PPMT(InterestRate/12,1,DurationOfLoan-ROWS($C$4:C103)+1,Amortization[[#This Row],[opening
balance]]),""),0)</f>
        <v>568.22352291321204</v>
      </c>
      <c r="G103" s="14">
        <f ca="1">IF(Amortization[[#This Row],[payment
date]]="",0,PropertyTaxAmount)</f>
        <v>375</v>
      </c>
      <c r="H103" s="14">
        <f ca="1">IF(Amortization[[#This Row],[payment
date]]="",0,Amortization[[#This Row],[interest]]+Amortization[[#This Row],[principal]]+Amortization[[#This Row],[property
tax]])</f>
        <v>52967.058828019588</v>
      </c>
      <c r="I103" s="14">
        <f ca="1">IF(Amortization[[#This Row],[payment
date]]="",0,Amortization[[#This Row],[opening
balance]]-Amortization[[#This Row],[principal]])</f>
        <v>2972790.5888632219</v>
      </c>
      <c r="J103" s="18">
        <f ca="1">IF(Amortization[[#This Row],[closing
balance]]&gt;0,LastRow-ROW(),0)</f>
        <v>260</v>
      </c>
    </row>
    <row r="104" spans="2:10" ht="15" customHeight="1" x14ac:dyDescent="0.25">
      <c r="B104" s="15">
        <f>ROWS($B$4:B104)</f>
        <v>101</v>
      </c>
      <c r="C104" s="20">
        <f ca="1">IF(ValuesEntered,IF(Amortization[[#This Row],['#]]&lt;=DurationOfLoan,IF(ROW()-ROW(Amortization[[#Headers],[payment
date]])=1,LoanStart,IF(I103&gt;0,EDATE(C103,1),"")),""),"")</f>
        <v>48264</v>
      </c>
      <c r="D104" s="14">
        <f ca="1">IF(ROW()-ROW(Amortization[[#Headers],[opening
balance]])=1,LoanAmount,IF(Amortization[[#This Row],[payment
date]]="",0,INDEX(Amortization[], ROW()-4,8)))</f>
        <v>2972790.5888632219</v>
      </c>
      <c r="E104" s="14">
        <f ca="1">IF(ValuesEntered,IF(ROW()-ROW(Amortization[[#Headers],[interest]])=1,-IPMT(InterestRate/12,1,DurationOfLoan-ROWS($C$4:C104)+1,Amortization[[#This Row],[opening
balance]]),IFERROR(-IPMT(InterestRate/12,1,Amortization[[#This Row],['#
remaining]],D105),0)),0)</f>
        <v>52013.717375001506</v>
      </c>
      <c r="F104" s="14">
        <f ca="1">IFERROR(IF(AND(ValuesEntered,Amortization[[#This Row],[payment
date]]&lt;&gt;""),-PPMT(InterestRate/12,1,DurationOfLoan-ROWS($C$4:C104)+1,Amortization[[#This Row],[opening
balance]]),""),0)</f>
        <v>578.16743456419317</v>
      </c>
      <c r="G104" s="14">
        <f ca="1">IF(Amortization[[#This Row],[payment
date]]="",0,PropertyTaxAmount)</f>
        <v>375</v>
      </c>
      <c r="H104" s="14">
        <f ca="1">IF(Amortization[[#This Row],[payment
date]]="",0,Amortization[[#This Row],[interest]]+Amortization[[#This Row],[principal]]+Amortization[[#This Row],[property
tax]])</f>
        <v>52966.884809565701</v>
      </c>
      <c r="I104" s="14">
        <f ca="1">IF(Amortization[[#This Row],[payment
date]]="",0,Amortization[[#This Row],[opening
balance]]-Amortization[[#This Row],[principal]])</f>
        <v>2972212.4214286576</v>
      </c>
      <c r="J104" s="18">
        <f ca="1">IF(Amortization[[#This Row],[closing
balance]]&gt;0,LastRow-ROW(),0)</f>
        <v>259</v>
      </c>
    </row>
    <row r="105" spans="2:10" ht="15" customHeight="1" x14ac:dyDescent="0.25">
      <c r="B105" s="15">
        <f>ROWS($B$4:B105)</f>
        <v>102</v>
      </c>
      <c r="C105" s="20">
        <f ca="1">IF(ValuesEntered,IF(Amortization[[#This Row],['#]]&lt;=DurationOfLoan,IF(ROW()-ROW(Amortization[[#Headers],[payment
date]])=1,LoanStart,IF(I104&gt;0,EDATE(C104,1),"")),""),"")</f>
        <v>48293</v>
      </c>
      <c r="D105" s="14">
        <f ca="1">IF(ROW()-ROW(Amortization[[#Headers],[opening
balance]])=1,LoanAmount,IF(Amortization[[#This Row],[payment
date]]="",0,INDEX(Amortization[], ROW()-4,8)))</f>
        <v>2972212.4214286576</v>
      </c>
      <c r="E105" s="14">
        <f ca="1">IF(ValuesEntered,IF(ROW()-ROW(Amortization[[#Headers],[interest]])=1,-IPMT(InterestRate/12,1,DurationOfLoan-ROWS($C$4:C105)+1,Amortization[[#This Row],[opening
balance]]),IFERROR(-IPMT(InterestRate/12,1,Amortization[[#This Row],['#
remaining]],D106),0)),0)</f>
        <v>52003.422381119788</v>
      </c>
      <c r="F105" s="14">
        <f ca="1">IFERROR(IF(AND(ValuesEntered,Amortization[[#This Row],[payment
date]]&lt;&gt;""),-PPMT(InterestRate/12,1,DurationOfLoan-ROWS($C$4:C105)+1,Amortization[[#This Row],[opening
balance]]),""),0)</f>
        <v>588.28536466906701</v>
      </c>
      <c r="G105" s="14">
        <f ca="1">IF(Amortization[[#This Row],[payment
date]]="",0,PropertyTaxAmount)</f>
        <v>375</v>
      </c>
      <c r="H105" s="14">
        <f ca="1">IF(Amortization[[#This Row],[payment
date]]="",0,Amortization[[#This Row],[interest]]+Amortization[[#This Row],[principal]]+Amortization[[#This Row],[property
tax]])</f>
        <v>52966.707745788852</v>
      </c>
      <c r="I105" s="14">
        <f ca="1">IF(Amortization[[#This Row],[payment
date]]="",0,Amortization[[#This Row],[opening
balance]]-Amortization[[#This Row],[principal]])</f>
        <v>2971624.1360639883</v>
      </c>
      <c r="J105" s="18">
        <f ca="1">IF(Amortization[[#This Row],[closing
balance]]&gt;0,LastRow-ROW(),0)</f>
        <v>258</v>
      </c>
    </row>
    <row r="106" spans="2:10" ht="15" customHeight="1" x14ac:dyDescent="0.25">
      <c r="B106" s="15">
        <f>ROWS($B$4:B106)</f>
        <v>103</v>
      </c>
      <c r="C106" s="20">
        <f ca="1">IF(ValuesEntered,IF(Amortization[[#This Row],['#]]&lt;=DurationOfLoan,IF(ROW()-ROW(Amortization[[#Headers],[payment
date]])=1,LoanStart,IF(I105&gt;0,EDATE(C105,1),"")),""),"")</f>
        <v>48324</v>
      </c>
      <c r="D106" s="14">
        <f ca="1">IF(ROW()-ROW(Amortization[[#Headers],[opening
balance]])=1,LoanAmount,IF(Amortization[[#This Row],[payment
date]]="",0,INDEX(Amortization[], ROW()-4,8)))</f>
        <v>2971624.1360639883</v>
      </c>
      <c r="E106" s="14">
        <f ca="1">IF(ValuesEntered,IF(ROW()-ROW(Amortization[[#Headers],[interest]])=1,-IPMT(InterestRate/12,1,DurationOfLoan-ROWS($C$4:C106)+1,Amortization[[#This Row],[opening
balance]]),IFERROR(-IPMT(InterestRate/12,1,Amortization[[#This Row],['#
remaining]],D107),0)),0)</f>
        <v>51992.947224845149</v>
      </c>
      <c r="F106" s="14">
        <f ca="1">IFERROR(IF(AND(ValuesEntered,Amortization[[#This Row],[payment
date]]&lt;&gt;""),-PPMT(InterestRate/12,1,DurationOfLoan-ROWS($C$4:C106)+1,Amortization[[#This Row],[opening
balance]]),""),0)</f>
        <v>598.58035855077549</v>
      </c>
      <c r="G106" s="14">
        <f ca="1">IF(Amortization[[#This Row],[payment
date]]="",0,PropertyTaxAmount)</f>
        <v>375</v>
      </c>
      <c r="H106" s="14">
        <f ca="1">IF(Amortization[[#This Row],[payment
date]]="",0,Amortization[[#This Row],[interest]]+Amortization[[#This Row],[principal]]+Amortization[[#This Row],[property
tax]])</f>
        <v>52966.527583395924</v>
      </c>
      <c r="I106" s="14">
        <f ca="1">IF(Amortization[[#This Row],[payment
date]]="",0,Amortization[[#This Row],[opening
balance]]-Amortization[[#This Row],[principal]])</f>
        <v>2971025.5557054374</v>
      </c>
      <c r="J106" s="18">
        <f ca="1">IF(Amortization[[#This Row],[closing
balance]]&gt;0,LastRow-ROW(),0)</f>
        <v>257</v>
      </c>
    </row>
    <row r="107" spans="2:10" ht="15" customHeight="1" x14ac:dyDescent="0.25">
      <c r="B107" s="15">
        <f>ROWS($B$4:B107)</f>
        <v>104</v>
      </c>
      <c r="C107" s="20">
        <f ca="1">IF(ValuesEntered,IF(Amortization[[#This Row],['#]]&lt;=DurationOfLoan,IF(ROW()-ROW(Amortization[[#Headers],[payment
date]])=1,LoanStart,IF(I106&gt;0,EDATE(C106,1),"")),""),"")</f>
        <v>48354</v>
      </c>
      <c r="D107" s="14">
        <f ca="1">IF(ROW()-ROW(Amortization[[#Headers],[opening
balance]])=1,LoanAmount,IF(Amortization[[#This Row],[payment
date]]="",0,INDEX(Amortization[], ROW()-4,8)))</f>
        <v>2971025.5557054374</v>
      </c>
      <c r="E107" s="14">
        <f ca="1">IF(ValuesEntered,IF(ROW()-ROW(Amortization[[#Headers],[interest]])=1,-IPMT(InterestRate/12,1,DurationOfLoan-ROWS($C$4:C107)+1,Amortization[[#This Row],[opening
balance]]),IFERROR(-IPMT(InterestRate/12,1,Amortization[[#This Row],['#
remaining]],D108),0)),0)</f>
        <v>51982.288753335706</v>
      </c>
      <c r="F107" s="14">
        <f ca="1">IFERROR(IF(AND(ValuesEntered,Amortization[[#This Row],[payment
date]]&lt;&gt;""),-PPMT(InterestRate/12,1,DurationOfLoan-ROWS($C$4:C107)+1,Amortization[[#This Row],[opening
balance]]),""),0)</f>
        <v>609.05551482541387</v>
      </c>
      <c r="G107" s="14">
        <f ca="1">IF(Amortization[[#This Row],[payment
date]]="",0,PropertyTaxAmount)</f>
        <v>375</v>
      </c>
      <c r="H107" s="14">
        <f ca="1">IF(Amortization[[#This Row],[payment
date]]="",0,Amortization[[#This Row],[interest]]+Amortization[[#This Row],[principal]]+Amortization[[#This Row],[property
tax]])</f>
        <v>52966.34426816112</v>
      </c>
      <c r="I107" s="14">
        <f ca="1">IF(Amortization[[#This Row],[payment
date]]="",0,Amortization[[#This Row],[opening
balance]]-Amortization[[#This Row],[principal]])</f>
        <v>2970416.5001906119</v>
      </c>
      <c r="J107" s="18">
        <f ca="1">IF(Amortization[[#This Row],[closing
balance]]&gt;0,LastRow-ROW(),0)</f>
        <v>256</v>
      </c>
    </row>
    <row r="108" spans="2:10" ht="15" customHeight="1" x14ac:dyDescent="0.25">
      <c r="B108" s="15">
        <f>ROWS($B$4:B108)</f>
        <v>105</v>
      </c>
      <c r="C108" s="20">
        <f ca="1">IF(ValuesEntered,IF(Amortization[[#This Row],['#]]&lt;=DurationOfLoan,IF(ROW()-ROW(Amortization[[#Headers],[payment
date]])=1,LoanStart,IF(I107&gt;0,EDATE(C107,1),"")),""),"")</f>
        <v>48385</v>
      </c>
      <c r="D108" s="14">
        <f ca="1">IF(ROW()-ROW(Amortization[[#Headers],[opening
balance]])=1,LoanAmount,IF(Amortization[[#This Row],[payment
date]]="",0,INDEX(Amortization[], ROW()-4,8)))</f>
        <v>2970416.5001906119</v>
      </c>
      <c r="E108" s="14">
        <f ca="1">IF(ValuesEntered,IF(ROW()-ROW(Amortization[[#Headers],[interest]])=1,-IPMT(InterestRate/12,1,DurationOfLoan-ROWS($C$4:C108)+1,Amortization[[#This Row],[opening
balance]]),IFERROR(-IPMT(InterestRate/12,1,Amortization[[#This Row],['#
remaining]],D109),0)),0)</f>
        <v>51971.443758574846</v>
      </c>
      <c r="F108" s="14">
        <f ca="1">IFERROR(IF(AND(ValuesEntered,Amortization[[#This Row],[payment
date]]&lt;&gt;""),-PPMT(InterestRate/12,1,DurationOfLoan-ROWS($C$4:C108)+1,Amortization[[#This Row],[opening
balance]]),""),0)</f>
        <v>619.71398633485865</v>
      </c>
      <c r="G108" s="14">
        <f ca="1">IF(Amortization[[#This Row],[payment
date]]="",0,PropertyTaxAmount)</f>
        <v>375</v>
      </c>
      <c r="H108" s="14">
        <f ca="1">IF(Amortization[[#This Row],[payment
date]]="",0,Amortization[[#This Row],[interest]]+Amortization[[#This Row],[principal]]+Amortization[[#This Row],[property
tax]])</f>
        <v>52966.157744909702</v>
      </c>
      <c r="I108" s="14">
        <f ca="1">IF(Amortization[[#This Row],[payment
date]]="",0,Amortization[[#This Row],[opening
balance]]-Amortization[[#This Row],[principal]])</f>
        <v>2969796.7862042771</v>
      </c>
      <c r="J108" s="18">
        <f ca="1">IF(Amortization[[#This Row],[closing
balance]]&gt;0,LastRow-ROW(),0)</f>
        <v>255</v>
      </c>
    </row>
    <row r="109" spans="2:10" ht="15" customHeight="1" x14ac:dyDescent="0.25">
      <c r="B109" s="15">
        <f>ROWS($B$4:B109)</f>
        <v>106</v>
      </c>
      <c r="C109" s="20">
        <f ca="1">IF(ValuesEntered,IF(Amortization[[#This Row],['#]]&lt;=DurationOfLoan,IF(ROW()-ROW(Amortization[[#Headers],[payment
date]])=1,LoanStart,IF(I108&gt;0,EDATE(C108,1),"")),""),"")</f>
        <v>48415</v>
      </c>
      <c r="D109" s="14">
        <f ca="1">IF(ROW()-ROW(Amortization[[#Headers],[opening
balance]])=1,LoanAmount,IF(Amortization[[#This Row],[payment
date]]="",0,INDEX(Amortization[], ROW()-4,8)))</f>
        <v>2969796.7862042771</v>
      </c>
      <c r="E109" s="14">
        <f ca="1">IF(ValuesEntered,IF(ROW()-ROW(Amortization[[#Headers],[interest]])=1,-IPMT(InterestRate/12,1,DurationOfLoan-ROWS($C$4:C109)+1,Amortization[[#This Row],[opening
balance]]),IFERROR(-IPMT(InterestRate/12,1,Amortization[[#This Row],['#
remaining]],D110),0)),0)</f>
        <v>51960.408976405663</v>
      </c>
      <c r="F109" s="14">
        <f ca="1">IFERROR(IF(AND(ValuesEntered,Amortization[[#This Row],[payment
date]]&lt;&gt;""),-PPMT(InterestRate/12,1,DurationOfLoan-ROWS($C$4:C109)+1,Amortization[[#This Row],[opening
balance]]),""),0)</f>
        <v>630.55898109571865</v>
      </c>
      <c r="G109" s="14">
        <f ca="1">IF(Amortization[[#This Row],[payment
date]]="",0,PropertyTaxAmount)</f>
        <v>375</v>
      </c>
      <c r="H109" s="14">
        <f ca="1">IF(Amortization[[#This Row],[payment
date]]="",0,Amortization[[#This Row],[interest]]+Amortization[[#This Row],[principal]]+Amortization[[#This Row],[property
tax]])</f>
        <v>52965.96795750138</v>
      </c>
      <c r="I109" s="14">
        <f ca="1">IF(Amortization[[#This Row],[payment
date]]="",0,Amortization[[#This Row],[opening
balance]]-Amortization[[#This Row],[principal]])</f>
        <v>2969166.2272231812</v>
      </c>
      <c r="J109" s="18">
        <f ca="1">IF(Amortization[[#This Row],[closing
balance]]&gt;0,LastRow-ROW(),0)</f>
        <v>254</v>
      </c>
    </row>
    <row r="110" spans="2:10" ht="15" customHeight="1" x14ac:dyDescent="0.25">
      <c r="B110" s="15">
        <f>ROWS($B$4:B110)</f>
        <v>107</v>
      </c>
      <c r="C110" s="20">
        <f ca="1">IF(ValuesEntered,IF(Amortization[[#This Row],['#]]&lt;=DurationOfLoan,IF(ROW()-ROW(Amortization[[#Headers],[payment
date]])=1,LoanStart,IF(I109&gt;0,EDATE(C109,1),"")),""),"")</f>
        <v>48446</v>
      </c>
      <c r="D110" s="14">
        <f ca="1">IF(ROW()-ROW(Amortization[[#Headers],[opening
balance]])=1,LoanAmount,IF(Amortization[[#This Row],[payment
date]]="",0,INDEX(Amortization[], ROW()-4,8)))</f>
        <v>2969166.2272231812</v>
      </c>
      <c r="E110" s="14">
        <f ca="1">IF(ValuesEntered,IF(ROW()-ROW(Amortization[[#Headers],[interest]])=1,-IPMT(InterestRate/12,1,DurationOfLoan-ROWS($C$4:C110)+1,Amortization[[#This Row],[opening
balance]]),IFERROR(-IPMT(InterestRate/12,1,Amortization[[#This Row],['#
remaining]],D111),0)),0)</f>
        <v>51949.181085548531</v>
      </c>
      <c r="F110" s="14">
        <f ca="1">IFERROR(IF(AND(ValuesEntered,Amortization[[#This Row],[payment
date]]&lt;&gt;""),-PPMT(InterestRate/12,1,DurationOfLoan-ROWS($C$4:C110)+1,Amortization[[#This Row],[opening
balance]]),""),0)</f>
        <v>641.59376326489348</v>
      </c>
      <c r="G110" s="14">
        <f ca="1">IF(Amortization[[#This Row],[payment
date]]="",0,PropertyTaxAmount)</f>
        <v>375</v>
      </c>
      <c r="H110" s="14">
        <f ca="1">IF(Amortization[[#This Row],[payment
date]]="",0,Amortization[[#This Row],[interest]]+Amortization[[#This Row],[principal]]+Amortization[[#This Row],[property
tax]])</f>
        <v>52965.774848813424</v>
      </c>
      <c r="I110" s="14">
        <f ca="1">IF(Amortization[[#This Row],[payment
date]]="",0,Amortization[[#This Row],[opening
balance]]-Amortization[[#This Row],[principal]])</f>
        <v>2968524.6334599163</v>
      </c>
      <c r="J110" s="18">
        <f ca="1">IF(Amortization[[#This Row],[closing
balance]]&gt;0,LastRow-ROW(),0)</f>
        <v>253</v>
      </c>
    </row>
    <row r="111" spans="2:10" ht="15" customHeight="1" x14ac:dyDescent="0.25">
      <c r="B111" s="15">
        <f>ROWS($B$4:B111)</f>
        <v>108</v>
      </c>
      <c r="C111" s="20">
        <f ca="1">IF(ValuesEntered,IF(Amortization[[#This Row],['#]]&lt;=DurationOfLoan,IF(ROW()-ROW(Amortization[[#Headers],[payment
date]])=1,LoanStart,IF(I110&gt;0,EDATE(C110,1),"")),""),"")</f>
        <v>48477</v>
      </c>
      <c r="D111" s="14">
        <f ca="1">IF(ROW()-ROW(Amortization[[#Headers],[opening
balance]])=1,LoanAmount,IF(Amortization[[#This Row],[payment
date]]="",0,INDEX(Amortization[], ROW()-4,8)))</f>
        <v>2968524.6334599163</v>
      </c>
      <c r="E111" s="14">
        <f ca="1">IF(ValuesEntered,IF(ROW()-ROW(Amortization[[#Headers],[interest]])=1,-IPMT(InterestRate/12,1,DurationOfLoan-ROWS($C$4:C111)+1,Amortization[[#This Row],[opening
balance]]),IFERROR(-IPMT(InterestRate/12,1,Amortization[[#This Row],['#
remaining]],D112),0)),0)</f>
        <v>51937.756706601402</v>
      </c>
      <c r="F111" s="14">
        <f ca="1">IFERROR(IF(AND(ValuesEntered,Amortization[[#This Row],[payment
date]]&lt;&gt;""),-PPMT(InterestRate/12,1,DurationOfLoan-ROWS($C$4:C111)+1,Amortization[[#This Row],[opening
balance]]),""),0)</f>
        <v>652.82165412202903</v>
      </c>
      <c r="G111" s="14">
        <f ca="1">IF(Amortization[[#This Row],[payment
date]]="",0,PropertyTaxAmount)</f>
        <v>375</v>
      </c>
      <c r="H111" s="14">
        <f ca="1">IF(Amortization[[#This Row],[payment
date]]="",0,Amortization[[#This Row],[interest]]+Amortization[[#This Row],[principal]]+Amortization[[#This Row],[property
tax]])</f>
        <v>52965.578360723433</v>
      </c>
      <c r="I111" s="14">
        <f ca="1">IF(Amortization[[#This Row],[payment
date]]="",0,Amortization[[#This Row],[opening
balance]]-Amortization[[#This Row],[principal]])</f>
        <v>2967871.8118057945</v>
      </c>
      <c r="J111" s="18">
        <f ca="1">IF(Amortization[[#This Row],[closing
balance]]&gt;0,LastRow-ROW(),0)</f>
        <v>252</v>
      </c>
    </row>
    <row r="112" spans="2:10" ht="15" customHeight="1" x14ac:dyDescent="0.25">
      <c r="B112" s="15">
        <f>ROWS($B$4:B112)</f>
        <v>109</v>
      </c>
      <c r="C112" s="20">
        <f ca="1">IF(ValuesEntered,IF(Amortization[[#This Row],['#]]&lt;=DurationOfLoan,IF(ROW()-ROW(Amortization[[#Headers],[payment
date]])=1,LoanStart,IF(I111&gt;0,EDATE(C111,1),"")),""),"")</f>
        <v>48507</v>
      </c>
      <c r="D112" s="14">
        <f ca="1">IF(ROW()-ROW(Amortization[[#Headers],[opening
balance]])=1,LoanAmount,IF(Amortization[[#This Row],[payment
date]]="",0,INDEX(Amortization[], ROW()-4,8)))</f>
        <v>2967871.8118057945</v>
      </c>
      <c r="E112" s="14">
        <f ca="1">IF(ValuesEntered,IF(ROW()-ROW(Amortization[[#Headers],[interest]])=1,-IPMT(InterestRate/12,1,DurationOfLoan-ROWS($C$4:C112)+1,Amortization[[#This Row],[opening
balance]]),IFERROR(-IPMT(InterestRate/12,1,Amortization[[#This Row],['#
remaining]],D113),0)),0)</f>
        <v>51926.132401022689</v>
      </c>
      <c r="F112" s="14">
        <f ca="1">IFERROR(IF(AND(ValuesEntered,Amortization[[#This Row],[payment
date]]&lt;&gt;""),-PPMT(InterestRate/12,1,DurationOfLoan-ROWS($C$4:C112)+1,Amortization[[#This Row],[opening
balance]]),""),0)</f>
        <v>664.24603306916492</v>
      </c>
      <c r="G112" s="14">
        <f ca="1">IF(Amortization[[#This Row],[payment
date]]="",0,PropertyTaxAmount)</f>
        <v>375</v>
      </c>
      <c r="H112" s="14">
        <f ca="1">IF(Amortization[[#This Row],[payment
date]]="",0,Amortization[[#This Row],[interest]]+Amortization[[#This Row],[principal]]+Amortization[[#This Row],[property
tax]])</f>
        <v>52965.378434091857</v>
      </c>
      <c r="I112" s="14">
        <f ca="1">IF(Amortization[[#This Row],[payment
date]]="",0,Amortization[[#This Row],[opening
balance]]-Amortization[[#This Row],[principal]])</f>
        <v>2967207.5657727253</v>
      </c>
      <c r="J112" s="18">
        <f ca="1">IF(Amortization[[#This Row],[closing
balance]]&gt;0,LastRow-ROW(),0)</f>
        <v>251</v>
      </c>
    </row>
    <row r="113" spans="2:10" ht="15" customHeight="1" x14ac:dyDescent="0.25">
      <c r="B113" s="15">
        <f>ROWS($B$4:B113)</f>
        <v>110</v>
      </c>
      <c r="C113" s="20">
        <f ca="1">IF(ValuesEntered,IF(Amortization[[#This Row],['#]]&lt;=DurationOfLoan,IF(ROW()-ROW(Amortization[[#Headers],[payment
date]])=1,LoanStart,IF(I112&gt;0,EDATE(C112,1),"")),""),"")</f>
        <v>48538</v>
      </c>
      <c r="D113" s="14">
        <f ca="1">IF(ROW()-ROW(Amortization[[#Headers],[opening
balance]])=1,LoanAmount,IF(Amortization[[#This Row],[payment
date]]="",0,INDEX(Amortization[], ROW()-4,8)))</f>
        <v>2967207.5657727253</v>
      </c>
      <c r="E113" s="14">
        <f ca="1">IF(ValuesEntered,IF(ROW()-ROW(Amortization[[#Headers],[interest]])=1,-IPMT(InterestRate/12,1,DurationOfLoan-ROWS($C$4:C113)+1,Amortization[[#This Row],[opening
balance]]),IFERROR(-IPMT(InterestRate/12,1,Amortization[[#This Row],['#
remaining]],D114),0)),0)</f>
        <v>51914.304670096346</v>
      </c>
      <c r="F113" s="14">
        <f ca="1">IFERROR(IF(AND(ValuesEntered,Amortization[[#This Row],[payment
date]]&lt;&gt;""),-PPMT(InterestRate/12,1,DurationOfLoan-ROWS($C$4:C113)+1,Amortization[[#This Row],[opening
balance]]),""),0)</f>
        <v>675.87033864787543</v>
      </c>
      <c r="G113" s="14">
        <f ca="1">IF(Amortization[[#This Row],[payment
date]]="",0,PropertyTaxAmount)</f>
        <v>375</v>
      </c>
      <c r="H113" s="14">
        <f ca="1">IF(Amortization[[#This Row],[payment
date]]="",0,Amortization[[#This Row],[interest]]+Amortization[[#This Row],[principal]]+Amortization[[#This Row],[property
tax]])</f>
        <v>52965.17500874422</v>
      </c>
      <c r="I113" s="14">
        <f ca="1">IF(Amortization[[#This Row],[payment
date]]="",0,Amortization[[#This Row],[opening
balance]]-Amortization[[#This Row],[principal]])</f>
        <v>2966531.6954340772</v>
      </c>
      <c r="J113" s="18">
        <f ca="1">IF(Amortization[[#This Row],[closing
balance]]&gt;0,LastRow-ROW(),0)</f>
        <v>250</v>
      </c>
    </row>
    <row r="114" spans="2:10" ht="15" customHeight="1" x14ac:dyDescent="0.25">
      <c r="B114" s="15">
        <f>ROWS($B$4:B114)</f>
        <v>111</v>
      </c>
      <c r="C114" s="20">
        <f ca="1">IF(ValuesEntered,IF(Amortization[[#This Row],['#]]&lt;=DurationOfLoan,IF(ROW()-ROW(Amortization[[#Headers],[payment
date]])=1,LoanStart,IF(I113&gt;0,EDATE(C113,1),"")),""),"")</f>
        <v>48568</v>
      </c>
      <c r="D114" s="14">
        <f ca="1">IF(ROW()-ROW(Amortization[[#Headers],[opening
balance]])=1,LoanAmount,IF(Amortization[[#This Row],[payment
date]]="",0,INDEX(Amortization[], ROW()-4,8)))</f>
        <v>2966531.6954340772</v>
      </c>
      <c r="E114" s="14">
        <f ca="1">IF(ValuesEntered,IF(ROW()-ROW(Amortization[[#Headers],[interest]])=1,-IPMT(InterestRate/12,1,DurationOfLoan-ROWS($C$4:C114)+1,Amortization[[#This Row],[opening
balance]]),IFERROR(-IPMT(InterestRate/12,1,Amortization[[#This Row],['#
remaining]],D115),0)),0)</f>
        <v>51902.269953878793</v>
      </c>
      <c r="F114" s="14">
        <f ca="1">IFERROR(IF(AND(ValuesEntered,Amortization[[#This Row],[payment
date]]&lt;&gt;""),-PPMT(InterestRate/12,1,DurationOfLoan-ROWS($C$4:C114)+1,Amortization[[#This Row],[opening
balance]]),""),0)</f>
        <v>687.69806957421292</v>
      </c>
      <c r="G114" s="14">
        <f ca="1">IF(Amortization[[#This Row],[payment
date]]="",0,PropertyTaxAmount)</f>
        <v>375</v>
      </c>
      <c r="H114" s="14">
        <f ca="1">IF(Amortization[[#This Row],[payment
date]]="",0,Amortization[[#This Row],[interest]]+Amortization[[#This Row],[principal]]+Amortization[[#This Row],[property
tax]])</f>
        <v>52964.968023453002</v>
      </c>
      <c r="I114" s="14">
        <f ca="1">IF(Amortization[[#This Row],[payment
date]]="",0,Amortization[[#This Row],[opening
balance]]-Amortization[[#This Row],[principal]])</f>
        <v>2965843.9973645029</v>
      </c>
      <c r="J114" s="18">
        <f ca="1">IF(Amortization[[#This Row],[closing
balance]]&gt;0,LastRow-ROW(),0)</f>
        <v>249</v>
      </c>
    </row>
    <row r="115" spans="2:10" ht="15" customHeight="1" x14ac:dyDescent="0.25">
      <c r="B115" s="15">
        <f>ROWS($B$4:B115)</f>
        <v>112</v>
      </c>
      <c r="C115" s="20">
        <f ca="1">IF(ValuesEntered,IF(Amortization[[#This Row],['#]]&lt;=DurationOfLoan,IF(ROW()-ROW(Amortization[[#Headers],[payment
date]])=1,LoanStart,IF(I114&gt;0,EDATE(C114,1),"")),""),"")</f>
        <v>48599</v>
      </c>
      <c r="D115" s="14">
        <f ca="1">IF(ROW()-ROW(Amortization[[#Headers],[opening
balance]])=1,LoanAmount,IF(Amortization[[#This Row],[payment
date]]="",0,INDEX(Amortization[], ROW()-4,8)))</f>
        <v>2965843.9973645029</v>
      </c>
      <c r="E115" s="14">
        <f ca="1">IF(ValuesEntered,IF(ROW()-ROW(Amortization[[#Headers],[interest]])=1,-IPMT(InterestRate/12,1,DurationOfLoan-ROWS($C$4:C115)+1,Amortization[[#This Row],[opening
balance]]),IFERROR(-IPMT(InterestRate/12,1,Amortization[[#This Row],['#
remaining]],D116),0)),0)</f>
        <v>51890.024630127438</v>
      </c>
      <c r="F115" s="14">
        <f ca="1">IFERROR(IF(AND(ValuesEntered,Amortization[[#This Row],[payment
date]]&lt;&gt;""),-PPMT(InterestRate/12,1,DurationOfLoan-ROWS($C$4:C115)+1,Amortization[[#This Row],[opening
balance]]),""),0)</f>
        <v>699.73278579176156</v>
      </c>
      <c r="G115" s="14">
        <f ca="1">IF(Amortization[[#This Row],[payment
date]]="",0,PropertyTaxAmount)</f>
        <v>375</v>
      </c>
      <c r="H115" s="14">
        <f ca="1">IF(Amortization[[#This Row],[payment
date]]="",0,Amortization[[#This Row],[interest]]+Amortization[[#This Row],[principal]]+Amortization[[#This Row],[property
tax]])</f>
        <v>52964.757415919201</v>
      </c>
      <c r="I115" s="14">
        <f ca="1">IF(Amortization[[#This Row],[payment
date]]="",0,Amortization[[#This Row],[opening
balance]]-Amortization[[#This Row],[principal]])</f>
        <v>2965144.2645787112</v>
      </c>
      <c r="J115" s="18">
        <f ca="1">IF(Amortization[[#This Row],[closing
balance]]&gt;0,LastRow-ROW(),0)</f>
        <v>248</v>
      </c>
    </row>
    <row r="116" spans="2:10" ht="15" customHeight="1" x14ac:dyDescent="0.25">
      <c r="B116" s="15">
        <f>ROWS($B$4:B116)</f>
        <v>113</v>
      </c>
      <c r="C116" s="20">
        <f ca="1">IF(ValuesEntered,IF(Amortization[[#This Row],['#]]&lt;=DurationOfLoan,IF(ROW()-ROW(Amortization[[#Headers],[payment
date]])=1,LoanStart,IF(I115&gt;0,EDATE(C115,1),"")),""),"")</f>
        <v>48630</v>
      </c>
      <c r="D116" s="14">
        <f ca="1">IF(ROW()-ROW(Amortization[[#Headers],[opening
balance]])=1,LoanAmount,IF(Amortization[[#This Row],[payment
date]]="",0,INDEX(Amortization[], ROW()-4,8)))</f>
        <v>2965144.2645787112</v>
      </c>
      <c r="E116" s="14">
        <f ca="1">IF(ValuesEntered,IF(ROW()-ROW(Amortization[[#Headers],[interest]])=1,-IPMT(InterestRate/12,1,DurationOfLoan-ROWS($C$4:C116)+1,Amortization[[#This Row],[opening
balance]]),IFERROR(-IPMT(InterestRate/12,1,Amortization[[#This Row],['#
remaining]],D117),0)),0)</f>
        <v>51877.565013210435</v>
      </c>
      <c r="F116" s="14">
        <f ca="1">IFERROR(IF(AND(ValuesEntered,Amortization[[#This Row],[payment
date]]&lt;&gt;""),-PPMT(InterestRate/12,1,DurationOfLoan-ROWS($C$4:C116)+1,Amortization[[#This Row],[opening
balance]]),""),0)</f>
        <v>711.97810954311728</v>
      </c>
      <c r="G116" s="14">
        <f ca="1">IF(Amortization[[#This Row],[payment
date]]="",0,PropertyTaxAmount)</f>
        <v>375</v>
      </c>
      <c r="H116" s="14">
        <f ca="1">IF(Amortization[[#This Row],[payment
date]]="",0,Amortization[[#This Row],[interest]]+Amortization[[#This Row],[principal]]+Amortization[[#This Row],[property
tax]])</f>
        <v>52964.543122753552</v>
      </c>
      <c r="I116" s="14">
        <f ca="1">IF(Amortization[[#This Row],[payment
date]]="",0,Amortization[[#This Row],[opening
balance]]-Amortization[[#This Row],[principal]])</f>
        <v>2964432.286469168</v>
      </c>
      <c r="J116" s="18">
        <f ca="1">IF(Amortization[[#This Row],[closing
balance]]&gt;0,LastRow-ROW(),0)</f>
        <v>247</v>
      </c>
    </row>
    <row r="117" spans="2:10" ht="15" customHeight="1" x14ac:dyDescent="0.25">
      <c r="B117" s="15">
        <f>ROWS($B$4:B117)</f>
        <v>114</v>
      </c>
      <c r="C117" s="20">
        <f ca="1">IF(ValuesEntered,IF(Amortization[[#This Row],['#]]&lt;=DurationOfLoan,IF(ROW()-ROW(Amortization[[#Headers],[payment
date]])=1,LoanStart,IF(I116&gt;0,EDATE(C116,1),"")),""),"")</f>
        <v>48658</v>
      </c>
      <c r="D117" s="14">
        <f ca="1">IF(ROW()-ROW(Amortization[[#Headers],[opening
balance]])=1,LoanAmount,IF(Amortization[[#This Row],[payment
date]]="",0,INDEX(Amortization[], ROW()-4,8)))</f>
        <v>2964432.286469168</v>
      </c>
      <c r="E117" s="14">
        <f ca="1">IF(ValuesEntered,IF(ROW()-ROW(Amortization[[#Headers],[interest]])=1,-IPMT(InterestRate/12,1,DurationOfLoan-ROWS($C$4:C117)+1,Amortization[[#This Row],[opening
balance]]),IFERROR(-IPMT(InterestRate/12,1,Amortization[[#This Row],['#
remaining]],D118),0)),0)</f>
        <v>51864.887352997386</v>
      </c>
      <c r="F117" s="14">
        <f ca="1">IFERROR(IF(AND(ValuesEntered,Amortization[[#This Row],[payment
date]]&lt;&gt;""),-PPMT(InterestRate/12,1,DurationOfLoan-ROWS($C$4:C117)+1,Amortization[[#This Row],[opening
balance]]),""),0)</f>
        <v>724.43772646012189</v>
      </c>
      <c r="G117" s="14">
        <f ca="1">IF(Amortization[[#This Row],[payment
date]]="",0,PropertyTaxAmount)</f>
        <v>375</v>
      </c>
      <c r="H117" s="14">
        <f ca="1">IF(Amortization[[#This Row],[payment
date]]="",0,Amortization[[#This Row],[interest]]+Amortization[[#This Row],[principal]]+Amortization[[#This Row],[property
tax]])</f>
        <v>52964.325079457507</v>
      </c>
      <c r="I117" s="14">
        <f ca="1">IF(Amortization[[#This Row],[payment
date]]="",0,Amortization[[#This Row],[opening
balance]]-Amortization[[#This Row],[principal]])</f>
        <v>2963707.8487427081</v>
      </c>
      <c r="J117" s="18">
        <f ca="1">IF(Amortization[[#This Row],[closing
balance]]&gt;0,LastRow-ROW(),0)</f>
        <v>246</v>
      </c>
    </row>
    <row r="118" spans="2:10" ht="15" customHeight="1" x14ac:dyDescent="0.25">
      <c r="B118" s="15">
        <f>ROWS($B$4:B118)</f>
        <v>115</v>
      </c>
      <c r="C118" s="20">
        <f ca="1">IF(ValuesEntered,IF(Amortization[[#This Row],['#]]&lt;=DurationOfLoan,IF(ROW()-ROW(Amortization[[#Headers],[payment
date]])=1,LoanStart,IF(I117&gt;0,EDATE(C117,1),"")),""),"")</f>
        <v>48689</v>
      </c>
      <c r="D118" s="14">
        <f ca="1">IF(ROW()-ROW(Amortization[[#Headers],[opening
balance]])=1,LoanAmount,IF(Amortization[[#This Row],[payment
date]]="",0,INDEX(Amortization[], ROW()-4,8)))</f>
        <v>2963707.8487427081</v>
      </c>
      <c r="E118" s="14">
        <f ca="1">IF(ValuesEntered,IF(ROW()-ROW(Amortization[[#Headers],[interest]])=1,-IPMT(InterestRate/12,1,DurationOfLoan-ROWS($C$4:C118)+1,Amortization[[#This Row],[opening
balance]]),IFERROR(-IPMT(InterestRate/12,1,Amortization[[#This Row],['#
remaining]],D119),0)),0)</f>
        <v>51851.987833730607</v>
      </c>
      <c r="F118" s="14">
        <f ca="1">IFERROR(IF(AND(ValuesEntered,Amortization[[#This Row],[payment
date]]&lt;&gt;""),-PPMT(InterestRate/12,1,DurationOfLoan-ROWS($C$4:C118)+1,Amortization[[#This Row],[opening
balance]]),""),0)</f>
        <v>737.11538667317461</v>
      </c>
      <c r="G118" s="14">
        <f ca="1">IF(Amortization[[#This Row],[payment
date]]="",0,PropertyTaxAmount)</f>
        <v>375</v>
      </c>
      <c r="H118" s="14">
        <f ca="1">IF(Amortization[[#This Row],[payment
date]]="",0,Amortization[[#This Row],[interest]]+Amortization[[#This Row],[principal]]+Amortization[[#This Row],[property
tax]])</f>
        <v>52964.103220403784</v>
      </c>
      <c r="I118" s="14">
        <f ca="1">IF(Amortization[[#This Row],[payment
date]]="",0,Amortization[[#This Row],[opening
balance]]-Amortization[[#This Row],[principal]])</f>
        <v>2962970.7333560348</v>
      </c>
      <c r="J118" s="18">
        <f ca="1">IF(Amortization[[#This Row],[closing
balance]]&gt;0,LastRow-ROW(),0)</f>
        <v>245</v>
      </c>
    </row>
    <row r="119" spans="2:10" ht="15" customHeight="1" x14ac:dyDescent="0.25">
      <c r="B119" s="15">
        <f>ROWS($B$4:B119)</f>
        <v>116</v>
      </c>
      <c r="C119" s="20">
        <f ca="1">IF(ValuesEntered,IF(Amortization[[#This Row],['#]]&lt;=DurationOfLoan,IF(ROW()-ROW(Amortization[[#Headers],[payment
date]])=1,LoanStart,IF(I118&gt;0,EDATE(C118,1),"")),""),"")</f>
        <v>48719</v>
      </c>
      <c r="D119" s="14">
        <f ca="1">IF(ROW()-ROW(Amortization[[#Headers],[opening
balance]])=1,LoanAmount,IF(Amortization[[#This Row],[payment
date]]="",0,INDEX(Amortization[], ROW()-4,8)))</f>
        <v>2962970.7333560348</v>
      </c>
      <c r="E119" s="14">
        <f ca="1">IF(ValuesEntered,IF(ROW()-ROW(Amortization[[#Headers],[interest]])=1,-IPMT(InterestRate/12,1,DurationOfLoan-ROWS($C$4:C119)+1,Amortization[[#This Row],[opening
balance]]),IFERROR(-IPMT(InterestRate/12,1,Amortization[[#This Row],['#
remaining]],D120),0)),0)</f>
        <v>51838.862572876656</v>
      </c>
      <c r="F119" s="14">
        <f ca="1">IFERROR(IF(AND(ValuesEntered,Amortization[[#This Row],[payment
date]]&lt;&gt;""),-PPMT(InterestRate/12,1,DurationOfLoan-ROWS($C$4:C119)+1,Amortization[[#This Row],[opening
balance]]),""),0)</f>
        <v>750.01490593995493</v>
      </c>
      <c r="G119" s="14">
        <f ca="1">IF(Amortization[[#This Row],[payment
date]]="",0,PropertyTaxAmount)</f>
        <v>375</v>
      </c>
      <c r="H119" s="14">
        <f ca="1">IF(Amortization[[#This Row],[payment
date]]="",0,Amortization[[#This Row],[interest]]+Amortization[[#This Row],[principal]]+Amortization[[#This Row],[property
tax]])</f>
        <v>52963.877478816612</v>
      </c>
      <c r="I119" s="14">
        <f ca="1">IF(Amortization[[#This Row],[payment
date]]="",0,Amortization[[#This Row],[opening
balance]]-Amortization[[#This Row],[principal]])</f>
        <v>2962220.718450095</v>
      </c>
      <c r="J119" s="18">
        <f ca="1">IF(Amortization[[#This Row],[closing
balance]]&gt;0,LastRow-ROW(),0)</f>
        <v>244</v>
      </c>
    </row>
    <row r="120" spans="2:10" ht="15" customHeight="1" x14ac:dyDescent="0.25">
      <c r="B120" s="15">
        <f>ROWS($B$4:B120)</f>
        <v>117</v>
      </c>
      <c r="C120" s="20">
        <f ca="1">IF(ValuesEntered,IF(Amortization[[#This Row],['#]]&lt;=DurationOfLoan,IF(ROW()-ROW(Amortization[[#Headers],[payment
date]])=1,LoanStart,IF(I119&gt;0,EDATE(C119,1),"")),""),"")</f>
        <v>48750</v>
      </c>
      <c r="D120" s="14">
        <f ca="1">IF(ROW()-ROW(Amortization[[#Headers],[opening
balance]])=1,LoanAmount,IF(Amortization[[#This Row],[payment
date]]="",0,INDEX(Amortization[], ROW()-4,8)))</f>
        <v>2962220.718450095</v>
      </c>
      <c r="E120" s="14">
        <f ca="1">IF(ValuesEntered,IF(ROW()-ROW(Amortization[[#Headers],[interest]])=1,-IPMT(InterestRate/12,1,DurationOfLoan-ROWS($C$4:C120)+1,Amortization[[#This Row],[opening
balance]]),IFERROR(-IPMT(InterestRate/12,1,Amortization[[#This Row],['#
remaining]],D121),0)),0)</f>
        <v>51825.507619957767</v>
      </c>
      <c r="F120" s="14">
        <f ca="1">IFERROR(IF(AND(ValuesEntered,Amortization[[#This Row],[payment
date]]&lt;&gt;""),-PPMT(InterestRate/12,1,DurationOfLoan-ROWS($C$4:C120)+1,Amortization[[#This Row],[opening
balance]]),""),0)</f>
        <v>763.1401667939042</v>
      </c>
      <c r="G120" s="14">
        <f ca="1">IF(Amortization[[#This Row],[payment
date]]="",0,PropertyTaxAmount)</f>
        <v>375</v>
      </c>
      <c r="H120" s="14">
        <f ca="1">IF(Amortization[[#This Row],[payment
date]]="",0,Amortization[[#This Row],[interest]]+Amortization[[#This Row],[principal]]+Amortization[[#This Row],[property
tax]])</f>
        <v>52963.647786751673</v>
      </c>
      <c r="I120" s="14">
        <f ca="1">IF(Amortization[[#This Row],[payment
date]]="",0,Amortization[[#This Row],[opening
balance]]-Amortization[[#This Row],[principal]])</f>
        <v>2961457.5782833011</v>
      </c>
      <c r="J120" s="18">
        <f ca="1">IF(Amortization[[#This Row],[closing
balance]]&gt;0,LastRow-ROW(),0)</f>
        <v>243</v>
      </c>
    </row>
    <row r="121" spans="2:10" ht="15" customHeight="1" x14ac:dyDescent="0.25">
      <c r="B121" s="15">
        <f>ROWS($B$4:B121)</f>
        <v>118</v>
      </c>
      <c r="C121" s="20">
        <f ca="1">IF(ValuesEntered,IF(Amortization[[#This Row],['#]]&lt;=DurationOfLoan,IF(ROW()-ROW(Amortization[[#Headers],[payment
date]])=1,LoanStart,IF(I120&gt;0,EDATE(C120,1),"")),""),"")</f>
        <v>48780</v>
      </c>
      <c r="D121" s="14">
        <f ca="1">IF(ROW()-ROW(Amortization[[#Headers],[opening
balance]])=1,LoanAmount,IF(Amortization[[#This Row],[payment
date]]="",0,INDEX(Amortization[], ROW()-4,8)))</f>
        <v>2961457.5782833011</v>
      </c>
      <c r="E121" s="14">
        <f ca="1">IF(ValuesEntered,IF(ROW()-ROW(Amortization[[#Headers],[interest]])=1,-IPMT(InterestRate/12,1,DurationOfLoan-ROWS($C$4:C121)+1,Amortization[[#This Row],[opening
balance]]),IFERROR(-IPMT(InterestRate/12,1,Amortization[[#This Row],['#
remaining]],D122),0)),0)</f>
        <v>51811.918955362788</v>
      </c>
      <c r="F121" s="14">
        <f ca="1">IFERROR(IF(AND(ValuesEntered,Amortization[[#This Row],[payment
date]]&lt;&gt;""),-PPMT(InterestRate/12,1,DurationOfLoan-ROWS($C$4:C121)+1,Amortization[[#This Row],[opening
balance]]),""),0)</f>
        <v>776.49511971279742</v>
      </c>
      <c r="G121" s="14">
        <f ca="1">IF(Amortization[[#This Row],[payment
date]]="",0,PropertyTaxAmount)</f>
        <v>375</v>
      </c>
      <c r="H121" s="14">
        <f ca="1">IF(Amortization[[#This Row],[payment
date]]="",0,Amortization[[#This Row],[interest]]+Amortization[[#This Row],[principal]]+Amortization[[#This Row],[property
tax]])</f>
        <v>52963.414075075583</v>
      </c>
      <c r="I121" s="14">
        <f ca="1">IF(Amortization[[#This Row],[payment
date]]="",0,Amortization[[#This Row],[opening
balance]]-Amortization[[#This Row],[principal]])</f>
        <v>2960681.0831635883</v>
      </c>
      <c r="J121" s="18">
        <f ca="1">IF(Amortization[[#This Row],[closing
balance]]&gt;0,LastRow-ROW(),0)</f>
        <v>242</v>
      </c>
    </row>
    <row r="122" spans="2:10" ht="15" customHeight="1" x14ac:dyDescent="0.25">
      <c r="B122" s="15">
        <f>ROWS($B$4:B122)</f>
        <v>119</v>
      </c>
      <c r="C122" s="20">
        <f ca="1">IF(ValuesEntered,IF(Amortization[[#This Row],['#]]&lt;=DurationOfLoan,IF(ROW()-ROW(Amortization[[#Headers],[payment
date]])=1,LoanStart,IF(I121&gt;0,EDATE(C121,1),"")),""),"")</f>
        <v>48811</v>
      </c>
      <c r="D122" s="14">
        <f ca="1">IF(ROW()-ROW(Amortization[[#Headers],[opening
balance]])=1,LoanAmount,IF(Amortization[[#This Row],[payment
date]]="",0,INDEX(Amortization[], ROW()-4,8)))</f>
        <v>2960681.0831635883</v>
      </c>
      <c r="E122" s="14">
        <f ca="1">IF(ValuesEntered,IF(ROW()-ROW(Amortization[[#Headers],[interest]])=1,-IPMT(InterestRate/12,1,DurationOfLoan-ROWS($C$4:C122)+1,Amortization[[#This Row],[opening
balance]]),IFERROR(-IPMT(InterestRate/12,1,Amortization[[#This Row],['#
remaining]],D123),0)),0)</f>
        <v>51798.092489137402</v>
      </c>
      <c r="F122" s="14">
        <f ca="1">IFERROR(IF(AND(ValuesEntered,Amortization[[#This Row],[payment
date]]&lt;&gt;""),-PPMT(InterestRate/12,1,DurationOfLoan-ROWS($C$4:C122)+1,Amortization[[#This Row],[opening
balance]]),""),0)</f>
        <v>790.08378430777123</v>
      </c>
      <c r="G122" s="14">
        <f ca="1">IF(Amortization[[#This Row],[payment
date]]="",0,PropertyTaxAmount)</f>
        <v>375</v>
      </c>
      <c r="H122" s="14">
        <f ca="1">IF(Amortization[[#This Row],[payment
date]]="",0,Amortization[[#This Row],[interest]]+Amortization[[#This Row],[principal]]+Amortization[[#This Row],[property
tax]])</f>
        <v>52963.176273445169</v>
      </c>
      <c r="I122" s="14">
        <f ca="1">IF(Amortization[[#This Row],[payment
date]]="",0,Amortization[[#This Row],[opening
balance]]-Amortization[[#This Row],[principal]])</f>
        <v>2959890.9993792805</v>
      </c>
      <c r="J122" s="18">
        <f ca="1">IF(Amortization[[#This Row],[closing
balance]]&gt;0,LastRow-ROW(),0)</f>
        <v>241</v>
      </c>
    </row>
    <row r="123" spans="2:10" ht="15" customHeight="1" x14ac:dyDescent="0.25">
      <c r="B123" s="15">
        <f>ROWS($B$4:B123)</f>
        <v>120</v>
      </c>
      <c r="C123" s="20">
        <f ca="1">IF(ValuesEntered,IF(Amortization[[#This Row],['#]]&lt;=DurationOfLoan,IF(ROW()-ROW(Amortization[[#Headers],[payment
date]])=1,LoanStart,IF(I122&gt;0,EDATE(C122,1),"")),""),"")</f>
        <v>48842</v>
      </c>
      <c r="D123" s="14">
        <f ca="1">IF(ROW()-ROW(Amortization[[#Headers],[opening
balance]])=1,LoanAmount,IF(Amortization[[#This Row],[payment
date]]="",0,INDEX(Amortization[], ROW()-4,8)))</f>
        <v>2959890.9993792805</v>
      </c>
      <c r="E123" s="14">
        <f ca="1">IF(ValuesEntered,IF(ROW()-ROW(Amortization[[#Headers],[interest]])=1,-IPMT(InterestRate/12,1,DurationOfLoan-ROWS($C$4:C123)+1,Amortization[[#This Row],[opening
balance]]),IFERROR(-IPMT(InterestRate/12,1,Amortization[[#This Row],['#
remaining]],D124),0)),0)</f>
        <v>51784.024059753072</v>
      </c>
      <c r="F123" s="14">
        <f ca="1">IFERROR(IF(AND(ValuesEntered,Amortization[[#This Row],[payment
date]]&lt;&gt;""),-PPMT(InterestRate/12,1,DurationOfLoan-ROWS($C$4:C123)+1,Amortization[[#This Row],[opening
balance]]),""),0)</f>
        <v>803.91025053315718</v>
      </c>
      <c r="G123" s="14">
        <f ca="1">IF(Amortization[[#This Row],[payment
date]]="",0,PropertyTaxAmount)</f>
        <v>375</v>
      </c>
      <c r="H123" s="14">
        <f ca="1">IF(Amortization[[#This Row],[payment
date]]="",0,Amortization[[#This Row],[interest]]+Amortization[[#This Row],[principal]]+Amortization[[#This Row],[property
tax]])</f>
        <v>52962.934310286226</v>
      </c>
      <c r="I123" s="14">
        <f ca="1">IF(Amortization[[#This Row],[payment
date]]="",0,Amortization[[#This Row],[opening
balance]]-Amortization[[#This Row],[principal]])</f>
        <v>2959087.0891287471</v>
      </c>
      <c r="J123" s="18">
        <f ca="1">IF(Amortization[[#This Row],[closing
balance]]&gt;0,LastRow-ROW(),0)</f>
        <v>240</v>
      </c>
    </row>
    <row r="124" spans="2:10" ht="15" customHeight="1" x14ac:dyDescent="0.25">
      <c r="B124" s="15">
        <f>ROWS($B$4:B124)</f>
        <v>121</v>
      </c>
      <c r="C124" s="20">
        <f ca="1">IF(ValuesEntered,IF(Amortization[[#This Row],['#]]&lt;=DurationOfLoan,IF(ROW()-ROW(Amortization[[#Headers],[payment
date]])=1,LoanStart,IF(I123&gt;0,EDATE(C123,1),"")),""),"")</f>
        <v>48872</v>
      </c>
      <c r="D124" s="14">
        <f ca="1">IF(ROW()-ROW(Amortization[[#Headers],[opening
balance]])=1,LoanAmount,IF(Amortization[[#This Row],[payment
date]]="",0,INDEX(Amortization[], ROW()-4,8)))</f>
        <v>2959087.0891287471</v>
      </c>
      <c r="E124" s="14">
        <f ca="1">IF(ValuesEntered,IF(ROW()-ROW(Amortization[[#Headers],[interest]])=1,-IPMT(InterestRate/12,1,DurationOfLoan-ROWS($C$4:C124)+1,Amortization[[#This Row],[opening
balance]]),IFERROR(-IPMT(InterestRate/12,1,Amortization[[#This Row],['#
remaining]],D125),0)),0)</f>
        <v>51769.709432854514</v>
      </c>
      <c r="F124" s="14">
        <f ca="1">IFERROR(IF(AND(ValuesEntered,Amortization[[#This Row],[payment
date]]&lt;&gt;""),-PPMT(InterestRate/12,1,DurationOfLoan-ROWS($C$4:C124)+1,Amortization[[#This Row],[opening
balance]]),""),0)</f>
        <v>817.97867991748717</v>
      </c>
      <c r="G124" s="14">
        <f ca="1">IF(Amortization[[#This Row],[payment
date]]="",0,PropertyTaxAmount)</f>
        <v>375</v>
      </c>
      <c r="H124" s="14">
        <f ca="1">IF(Amortization[[#This Row],[payment
date]]="",0,Amortization[[#This Row],[interest]]+Amortization[[#This Row],[principal]]+Amortization[[#This Row],[property
tax]])</f>
        <v>52962.688112771997</v>
      </c>
      <c r="I124" s="14">
        <f ca="1">IF(Amortization[[#This Row],[payment
date]]="",0,Amortization[[#This Row],[opening
balance]]-Amortization[[#This Row],[principal]])</f>
        <v>2958269.1104488298</v>
      </c>
      <c r="J124" s="18">
        <f ca="1">IF(Amortization[[#This Row],[closing
balance]]&gt;0,LastRow-ROW(),0)</f>
        <v>239</v>
      </c>
    </row>
    <row r="125" spans="2:10" ht="15" customHeight="1" x14ac:dyDescent="0.25">
      <c r="B125" s="15">
        <f>ROWS($B$4:B125)</f>
        <v>122</v>
      </c>
      <c r="C125" s="20">
        <f ca="1">IF(ValuesEntered,IF(Amortization[[#This Row],['#]]&lt;=DurationOfLoan,IF(ROW()-ROW(Amortization[[#Headers],[payment
date]])=1,LoanStart,IF(I124&gt;0,EDATE(C124,1),"")),""),"")</f>
        <v>48903</v>
      </c>
      <c r="D125" s="14">
        <f ca="1">IF(ROW()-ROW(Amortization[[#Headers],[opening
balance]])=1,LoanAmount,IF(Amortization[[#This Row],[payment
date]]="",0,INDEX(Amortization[], ROW()-4,8)))</f>
        <v>2958269.1104488298</v>
      </c>
      <c r="E125" s="14">
        <f ca="1">IF(ValuesEntered,IF(ROW()-ROW(Amortization[[#Headers],[interest]])=1,-IPMT(InterestRate/12,1,DurationOfLoan-ROWS($C$4:C125)+1,Amortization[[#This Row],[opening
balance]]),IFERROR(-IPMT(InterestRate/12,1,Amortization[[#This Row],['#
remaining]],D126),0)),0)</f>
        <v>51755.144299985237</v>
      </c>
      <c r="F125" s="14">
        <f ca="1">IFERROR(IF(AND(ValuesEntered,Amortization[[#This Row],[payment
date]]&lt;&gt;""),-PPMT(InterestRate/12,1,DurationOfLoan-ROWS($C$4:C125)+1,Amortization[[#This Row],[opening
balance]]),""),0)</f>
        <v>832.29330681604381</v>
      </c>
      <c r="G125" s="14">
        <f ca="1">IF(Amortization[[#This Row],[payment
date]]="",0,PropertyTaxAmount)</f>
        <v>375</v>
      </c>
      <c r="H125" s="14">
        <f ca="1">IF(Amortization[[#This Row],[payment
date]]="",0,Amortization[[#This Row],[interest]]+Amortization[[#This Row],[principal]]+Amortization[[#This Row],[property
tax]])</f>
        <v>52962.437606801279</v>
      </c>
      <c r="I125" s="14">
        <f ca="1">IF(Amortization[[#This Row],[payment
date]]="",0,Amortization[[#This Row],[opening
balance]]-Amortization[[#This Row],[principal]])</f>
        <v>2957436.8171420139</v>
      </c>
      <c r="J125" s="18">
        <f ca="1">IF(Amortization[[#This Row],[closing
balance]]&gt;0,LastRow-ROW(),0)</f>
        <v>238</v>
      </c>
    </row>
    <row r="126" spans="2:10" ht="15" customHeight="1" x14ac:dyDescent="0.25">
      <c r="B126" s="15">
        <f>ROWS($B$4:B126)</f>
        <v>123</v>
      </c>
      <c r="C126" s="20">
        <f ca="1">IF(ValuesEntered,IF(Amortization[[#This Row],['#]]&lt;=DurationOfLoan,IF(ROW()-ROW(Amortization[[#Headers],[payment
date]])=1,LoanStart,IF(I125&gt;0,EDATE(C125,1),"")),""),"")</f>
        <v>48933</v>
      </c>
      <c r="D126" s="14">
        <f ca="1">IF(ROW()-ROW(Amortization[[#Headers],[opening
balance]])=1,LoanAmount,IF(Amortization[[#This Row],[payment
date]]="",0,INDEX(Amortization[], ROW()-4,8)))</f>
        <v>2957436.8171420139</v>
      </c>
      <c r="E126" s="14">
        <f ca="1">IF(ValuesEntered,IF(ROW()-ROW(Amortization[[#Headers],[interest]])=1,-IPMT(InterestRate/12,1,DurationOfLoan-ROWS($C$4:C126)+1,Amortization[[#This Row],[opening
balance]]),IFERROR(-IPMT(InterestRate/12,1,Amortization[[#This Row],['#
remaining]],D127),0)),0)</f>
        <v>51740.324277290747</v>
      </c>
      <c r="F126" s="14">
        <f ca="1">IFERROR(IF(AND(ValuesEntered,Amortization[[#This Row],[payment
date]]&lt;&gt;""),-PPMT(InterestRate/12,1,DurationOfLoan-ROWS($C$4:C126)+1,Amortization[[#This Row],[opening
balance]]),""),0)</f>
        <v>846.8584396853247</v>
      </c>
      <c r="G126" s="14">
        <f ca="1">IF(Amortization[[#This Row],[payment
date]]="",0,PropertyTaxAmount)</f>
        <v>375</v>
      </c>
      <c r="H126" s="14">
        <f ca="1">IF(Amortization[[#This Row],[payment
date]]="",0,Amortization[[#This Row],[interest]]+Amortization[[#This Row],[principal]]+Amortization[[#This Row],[property
tax]])</f>
        <v>52962.182716976073</v>
      </c>
      <c r="I126" s="14">
        <f ca="1">IF(Amortization[[#This Row],[payment
date]]="",0,Amortization[[#This Row],[opening
balance]]-Amortization[[#This Row],[principal]])</f>
        <v>2956589.9587023286</v>
      </c>
      <c r="J126" s="18">
        <f ca="1">IF(Amortization[[#This Row],[closing
balance]]&gt;0,LastRow-ROW(),0)</f>
        <v>237</v>
      </c>
    </row>
    <row r="127" spans="2:10" ht="15" customHeight="1" x14ac:dyDescent="0.25">
      <c r="B127" s="15">
        <f>ROWS($B$4:B127)</f>
        <v>124</v>
      </c>
      <c r="C127" s="20">
        <f ca="1">IF(ValuesEntered,IF(Amortization[[#This Row],['#]]&lt;=DurationOfLoan,IF(ROW()-ROW(Amortization[[#Headers],[payment
date]])=1,LoanStart,IF(I126&gt;0,EDATE(C126,1),"")),""),"")</f>
        <v>48964</v>
      </c>
      <c r="D127" s="14">
        <f ca="1">IF(ROW()-ROW(Amortization[[#Headers],[opening
balance]])=1,LoanAmount,IF(Amortization[[#This Row],[payment
date]]="",0,INDEX(Amortization[], ROW()-4,8)))</f>
        <v>2956589.9587023286</v>
      </c>
      <c r="E127" s="14">
        <f ca="1">IF(ValuesEntered,IF(ROW()-ROW(Amortization[[#Headers],[interest]])=1,-IPMT(InterestRate/12,1,DurationOfLoan-ROWS($C$4:C127)+1,Amortization[[#This Row],[opening
balance]]),IFERROR(-IPMT(InterestRate/12,1,Amortization[[#This Row],['#
remaining]],D128),0)),0)</f>
        <v>51725.244904199106</v>
      </c>
      <c r="F127" s="14">
        <f ca="1">IFERROR(IF(AND(ValuesEntered,Amortization[[#This Row],[payment
date]]&lt;&gt;""),-PPMT(InterestRate/12,1,DurationOfLoan-ROWS($C$4:C127)+1,Amortization[[#This Row],[opening
balance]]),""),0)</f>
        <v>861.67846237981746</v>
      </c>
      <c r="G127" s="14">
        <f ca="1">IF(Amortization[[#This Row],[payment
date]]="",0,PropertyTaxAmount)</f>
        <v>375</v>
      </c>
      <c r="H127" s="14">
        <f ca="1">IF(Amortization[[#This Row],[payment
date]]="",0,Amortization[[#This Row],[interest]]+Amortization[[#This Row],[principal]]+Amortization[[#This Row],[property
tax]])</f>
        <v>52961.923366578922</v>
      </c>
      <c r="I127" s="14">
        <f ca="1">IF(Amortization[[#This Row],[payment
date]]="",0,Amortization[[#This Row],[opening
balance]]-Amortization[[#This Row],[principal]])</f>
        <v>2955728.280239949</v>
      </c>
      <c r="J127" s="18">
        <f ca="1">IF(Amortization[[#This Row],[closing
balance]]&gt;0,LastRow-ROW(),0)</f>
        <v>236</v>
      </c>
    </row>
    <row r="128" spans="2:10" ht="15" customHeight="1" x14ac:dyDescent="0.25">
      <c r="B128" s="15">
        <f>ROWS($B$4:B128)</f>
        <v>125</v>
      </c>
      <c r="C128" s="20">
        <f ca="1">IF(ValuesEntered,IF(Amortization[[#This Row],['#]]&lt;=DurationOfLoan,IF(ROW()-ROW(Amortization[[#Headers],[payment
date]])=1,LoanStart,IF(I127&gt;0,EDATE(C127,1),"")),""),"")</f>
        <v>48995</v>
      </c>
      <c r="D128" s="14">
        <f ca="1">IF(ROW()-ROW(Amortization[[#Headers],[opening
balance]])=1,LoanAmount,IF(Amortization[[#This Row],[payment
date]]="",0,INDEX(Amortization[], ROW()-4,8)))</f>
        <v>2955728.280239949</v>
      </c>
      <c r="E128" s="14">
        <f ca="1">IF(ValuesEntered,IF(ROW()-ROW(Amortization[[#Headers],[interest]])=1,-IPMT(InterestRate/12,1,DurationOfLoan-ROWS($C$4:C128)+1,Amortization[[#This Row],[opening
balance]]),IFERROR(-IPMT(InterestRate/12,1,Amortization[[#This Row],['#
remaining]],D129),0)),0)</f>
        <v>51709.901642078352</v>
      </c>
      <c r="F128" s="14">
        <f ca="1">IFERROR(IF(AND(ValuesEntered,Amortization[[#This Row],[payment
date]]&lt;&gt;""),-PPMT(InterestRate/12,1,DurationOfLoan-ROWS($C$4:C128)+1,Amortization[[#This Row],[opening
balance]]),""),0)</f>
        <v>876.7578354714642</v>
      </c>
      <c r="G128" s="14">
        <f ca="1">IF(Amortization[[#This Row],[payment
date]]="",0,PropertyTaxAmount)</f>
        <v>375</v>
      </c>
      <c r="H128" s="14">
        <f ca="1">IF(Amortization[[#This Row],[payment
date]]="",0,Amortization[[#This Row],[interest]]+Amortization[[#This Row],[principal]]+Amortization[[#This Row],[property
tax]])</f>
        <v>52961.659477549816</v>
      </c>
      <c r="I128" s="14">
        <f ca="1">IF(Amortization[[#This Row],[payment
date]]="",0,Amortization[[#This Row],[opening
balance]]-Amortization[[#This Row],[principal]])</f>
        <v>2954851.5224044775</v>
      </c>
      <c r="J128" s="18">
        <f ca="1">IF(Amortization[[#This Row],[closing
balance]]&gt;0,LastRow-ROW(),0)</f>
        <v>235</v>
      </c>
    </row>
    <row r="129" spans="2:10" ht="15" customHeight="1" x14ac:dyDescent="0.25">
      <c r="B129" s="15">
        <f>ROWS($B$4:B129)</f>
        <v>126</v>
      </c>
      <c r="C129" s="20">
        <f ca="1">IF(ValuesEntered,IF(Amortization[[#This Row],['#]]&lt;=DurationOfLoan,IF(ROW()-ROW(Amortization[[#Headers],[payment
date]])=1,LoanStart,IF(I128&gt;0,EDATE(C128,1),"")),""),"")</f>
        <v>49023</v>
      </c>
      <c r="D129" s="14">
        <f ca="1">IF(ROW()-ROW(Amortization[[#Headers],[opening
balance]])=1,LoanAmount,IF(Amortization[[#This Row],[payment
date]]="",0,INDEX(Amortization[], ROW()-4,8)))</f>
        <v>2954851.5224044775</v>
      </c>
      <c r="E129" s="14">
        <f ca="1">IF(ValuesEntered,IF(ROW()-ROW(Amortization[[#Headers],[interest]])=1,-IPMT(InterestRate/12,1,DurationOfLoan-ROWS($C$4:C129)+1,Amortization[[#This Row],[opening
balance]]),IFERROR(-IPMT(InterestRate/12,1,Amortization[[#This Row],['#
remaining]],D130),0)),0)</f>
        <v>51694.289872870489</v>
      </c>
      <c r="F129" s="14">
        <f ca="1">IFERROR(IF(AND(ValuesEntered,Amortization[[#This Row],[payment
date]]&lt;&gt;""),-PPMT(InterestRate/12,1,DurationOfLoan-ROWS($C$4:C129)+1,Amortization[[#This Row],[opening
balance]]),""),0)</f>
        <v>892.10109759221473</v>
      </c>
      <c r="G129" s="14">
        <f ca="1">IF(Amortization[[#This Row],[payment
date]]="",0,PropertyTaxAmount)</f>
        <v>375</v>
      </c>
      <c r="H129" s="14">
        <f ca="1">IF(Amortization[[#This Row],[payment
date]]="",0,Amortization[[#This Row],[interest]]+Amortization[[#This Row],[principal]]+Amortization[[#This Row],[property
tax]])</f>
        <v>52961.390970462708</v>
      </c>
      <c r="I129" s="14">
        <f ca="1">IF(Amortization[[#This Row],[payment
date]]="",0,Amortization[[#This Row],[opening
balance]]-Amortization[[#This Row],[principal]])</f>
        <v>2953959.4213068853</v>
      </c>
      <c r="J129" s="18">
        <f ca="1">IF(Amortization[[#This Row],[closing
balance]]&gt;0,LastRow-ROW(),0)</f>
        <v>234</v>
      </c>
    </row>
    <row r="130" spans="2:10" ht="15" customHeight="1" x14ac:dyDescent="0.25">
      <c r="B130" s="15">
        <f>ROWS($B$4:B130)</f>
        <v>127</v>
      </c>
      <c r="C130" s="20">
        <f ca="1">IF(ValuesEntered,IF(Amortization[[#This Row],['#]]&lt;=DurationOfLoan,IF(ROW()-ROW(Amortization[[#Headers],[payment
date]])=1,LoanStart,IF(I129&gt;0,EDATE(C129,1),"")),""),"")</f>
        <v>49054</v>
      </c>
      <c r="D130" s="14">
        <f ca="1">IF(ROW()-ROW(Amortization[[#Headers],[opening
balance]])=1,LoanAmount,IF(Amortization[[#This Row],[payment
date]]="",0,INDEX(Amortization[], ROW()-4,8)))</f>
        <v>2953959.4213068853</v>
      </c>
      <c r="E130" s="14">
        <f ca="1">IF(ValuesEntered,IF(ROW()-ROW(Amortization[[#Headers],[interest]])=1,-IPMT(InterestRate/12,1,DurationOfLoan-ROWS($C$4:C130)+1,Amortization[[#This Row],[opening
balance]]),IFERROR(-IPMT(InterestRate/12,1,Amortization[[#This Row],['#
remaining]],D131),0)),0)</f>
        <v>51678.40489770149</v>
      </c>
      <c r="F130" s="14">
        <f ca="1">IFERROR(IF(AND(ValuesEntered,Amortization[[#This Row],[payment
date]]&lt;&gt;""),-PPMT(InterestRate/12,1,DurationOfLoan-ROWS($C$4:C130)+1,Amortization[[#This Row],[opening
balance]]),""),0)</f>
        <v>907.7128668000787</v>
      </c>
      <c r="G130" s="14">
        <f ca="1">IF(Amortization[[#This Row],[payment
date]]="",0,PropertyTaxAmount)</f>
        <v>375</v>
      </c>
      <c r="H130" s="14">
        <f ca="1">IF(Amortization[[#This Row],[payment
date]]="",0,Amortization[[#This Row],[interest]]+Amortization[[#This Row],[principal]]+Amortization[[#This Row],[property
tax]])</f>
        <v>52961.11776450157</v>
      </c>
      <c r="I130" s="14">
        <f ca="1">IF(Amortization[[#This Row],[payment
date]]="",0,Amortization[[#This Row],[opening
balance]]-Amortization[[#This Row],[principal]])</f>
        <v>2953051.7084400854</v>
      </c>
      <c r="J130" s="18">
        <f ca="1">IF(Amortization[[#This Row],[closing
balance]]&gt;0,LastRow-ROW(),0)</f>
        <v>233</v>
      </c>
    </row>
    <row r="131" spans="2:10" ht="15" customHeight="1" x14ac:dyDescent="0.25">
      <c r="B131" s="15">
        <f>ROWS($B$4:B131)</f>
        <v>128</v>
      </c>
      <c r="C131" s="20">
        <f ca="1">IF(ValuesEntered,IF(Amortization[[#This Row],['#]]&lt;=DurationOfLoan,IF(ROW()-ROW(Amortization[[#Headers],[payment
date]])=1,LoanStart,IF(I130&gt;0,EDATE(C130,1),"")),""),"")</f>
        <v>49084</v>
      </c>
      <c r="D131" s="14">
        <f ca="1">IF(ROW()-ROW(Amortization[[#Headers],[opening
balance]])=1,LoanAmount,IF(Amortization[[#This Row],[payment
date]]="",0,INDEX(Amortization[], ROW()-4,8)))</f>
        <v>2953051.7084400854</v>
      </c>
      <c r="E131" s="14">
        <f ca="1">IF(ValuesEntered,IF(ROW()-ROW(Amortization[[#Headers],[interest]])=1,-IPMT(InterestRate/12,1,DurationOfLoan-ROWS($C$4:C131)+1,Amortization[[#This Row],[opening
balance]]),IFERROR(-IPMT(InterestRate/12,1,Amortization[[#This Row],['#
remaining]],D132),0)),0)</f>
        <v>51662.241935467027</v>
      </c>
      <c r="F131" s="14">
        <f ca="1">IFERROR(IF(AND(ValuesEntered,Amortization[[#This Row],[payment
date]]&lt;&gt;""),-PPMT(InterestRate/12,1,DurationOfLoan-ROWS($C$4:C131)+1,Amortization[[#This Row],[opening
balance]]),""),0)</f>
        <v>923.59784196908072</v>
      </c>
      <c r="G131" s="14">
        <f ca="1">IF(Amortization[[#This Row],[payment
date]]="",0,PropertyTaxAmount)</f>
        <v>375</v>
      </c>
      <c r="H131" s="14">
        <f ca="1">IF(Amortization[[#This Row],[payment
date]]="",0,Amortization[[#This Row],[interest]]+Amortization[[#This Row],[principal]]+Amortization[[#This Row],[property
tax]])</f>
        <v>52960.839777436107</v>
      </c>
      <c r="I131" s="14">
        <f ca="1">IF(Amortization[[#This Row],[payment
date]]="",0,Amortization[[#This Row],[opening
balance]]-Amortization[[#This Row],[principal]])</f>
        <v>2952128.1105981162</v>
      </c>
      <c r="J131" s="18">
        <f ca="1">IF(Amortization[[#This Row],[closing
balance]]&gt;0,LastRow-ROW(),0)</f>
        <v>232</v>
      </c>
    </row>
    <row r="132" spans="2:10" ht="15" customHeight="1" x14ac:dyDescent="0.25">
      <c r="B132" s="15">
        <f>ROWS($B$4:B132)</f>
        <v>129</v>
      </c>
      <c r="C132" s="20">
        <f ca="1">IF(ValuesEntered,IF(Amortization[[#This Row],['#]]&lt;=DurationOfLoan,IF(ROW()-ROW(Amortization[[#Headers],[payment
date]])=1,LoanStart,IF(I131&gt;0,EDATE(C131,1),"")),""),"")</f>
        <v>49115</v>
      </c>
      <c r="D132" s="14">
        <f ca="1">IF(ROW()-ROW(Amortization[[#Headers],[opening
balance]])=1,LoanAmount,IF(Amortization[[#This Row],[payment
date]]="",0,INDEX(Amortization[], ROW()-4,8)))</f>
        <v>2952128.1105981162</v>
      </c>
      <c r="E132" s="14">
        <f ca="1">IF(ValuesEntered,IF(ROW()-ROW(Amortization[[#Headers],[interest]])=1,-IPMT(InterestRate/12,1,DurationOfLoan-ROWS($C$4:C132)+1,Amortization[[#This Row],[opening
balance]]),IFERROR(-IPMT(InterestRate/12,1,Amortization[[#This Row],['#
remaining]],D133),0)),0)</f>
        <v>51645.796121393469</v>
      </c>
      <c r="F132" s="14">
        <f ca="1">IFERROR(IF(AND(ValuesEntered,Amortization[[#This Row],[payment
date]]&lt;&gt;""),-PPMT(InterestRate/12,1,DurationOfLoan-ROWS($C$4:C132)+1,Amortization[[#This Row],[opening
balance]]),""),0)</f>
        <v>939.76080420353935</v>
      </c>
      <c r="G132" s="14">
        <f ca="1">IF(Amortization[[#This Row],[payment
date]]="",0,PropertyTaxAmount)</f>
        <v>375</v>
      </c>
      <c r="H132" s="14">
        <f ca="1">IF(Amortization[[#This Row],[payment
date]]="",0,Amortization[[#This Row],[interest]]+Amortization[[#This Row],[principal]]+Amortization[[#This Row],[property
tax]])</f>
        <v>52960.556925597011</v>
      </c>
      <c r="I132" s="14">
        <f ca="1">IF(Amortization[[#This Row],[payment
date]]="",0,Amortization[[#This Row],[opening
balance]]-Amortization[[#This Row],[principal]])</f>
        <v>2951188.3497939128</v>
      </c>
      <c r="J132" s="18">
        <f ca="1">IF(Amortization[[#This Row],[closing
balance]]&gt;0,LastRow-ROW(),0)</f>
        <v>231</v>
      </c>
    </row>
    <row r="133" spans="2:10" ht="15" customHeight="1" x14ac:dyDescent="0.25">
      <c r="B133" s="15">
        <f>ROWS($B$4:B133)</f>
        <v>130</v>
      </c>
      <c r="C133" s="20">
        <f ca="1">IF(ValuesEntered,IF(Amortization[[#This Row],['#]]&lt;=DurationOfLoan,IF(ROW()-ROW(Amortization[[#Headers],[payment
date]])=1,LoanStart,IF(I132&gt;0,EDATE(C132,1),"")),""),"")</f>
        <v>49145</v>
      </c>
      <c r="D133" s="14">
        <f ca="1">IF(ROW()-ROW(Amortization[[#Headers],[opening
balance]])=1,LoanAmount,IF(Amortization[[#This Row],[payment
date]]="",0,INDEX(Amortization[], ROW()-4,8)))</f>
        <v>2951188.3497939128</v>
      </c>
      <c r="E133" s="14">
        <f ca="1">IF(ValuesEntered,IF(ROW()-ROW(Amortization[[#Headers],[interest]])=1,-IPMT(InterestRate/12,1,DurationOfLoan-ROWS($C$4:C133)+1,Amortization[[#This Row],[opening
balance]]),IFERROR(-IPMT(InterestRate/12,1,Amortization[[#This Row],['#
remaining]],D134),0)),0)</f>
        <v>51629.062505573624</v>
      </c>
      <c r="F133" s="14">
        <f ca="1">IFERROR(IF(AND(ValuesEntered,Amortization[[#This Row],[payment
date]]&lt;&gt;""),-PPMT(InterestRate/12,1,DurationOfLoan-ROWS($C$4:C133)+1,Amortization[[#This Row],[opening
balance]]),""),0)</f>
        <v>956.20661827710126</v>
      </c>
      <c r="G133" s="14">
        <f ca="1">IF(Amortization[[#This Row],[payment
date]]="",0,PropertyTaxAmount)</f>
        <v>375</v>
      </c>
      <c r="H133" s="14">
        <f ca="1">IF(Amortization[[#This Row],[payment
date]]="",0,Amortization[[#This Row],[interest]]+Amortization[[#This Row],[principal]]+Amortization[[#This Row],[property
tax]])</f>
        <v>52960.269123850725</v>
      </c>
      <c r="I133" s="14">
        <f ca="1">IF(Amortization[[#This Row],[payment
date]]="",0,Amortization[[#This Row],[opening
balance]]-Amortization[[#This Row],[principal]])</f>
        <v>2950232.143175636</v>
      </c>
      <c r="J133" s="18">
        <f ca="1">IF(Amortization[[#This Row],[closing
balance]]&gt;0,LastRow-ROW(),0)</f>
        <v>230</v>
      </c>
    </row>
    <row r="134" spans="2:10" ht="15" customHeight="1" x14ac:dyDescent="0.25">
      <c r="B134" s="15">
        <f>ROWS($B$4:B134)</f>
        <v>131</v>
      </c>
      <c r="C134" s="20">
        <f ca="1">IF(ValuesEntered,IF(Amortization[[#This Row],['#]]&lt;=DurationOfLoan,IF(ROW()-ROW(Amortization[[#Headers],[payment
date]])=1,LoanStart,IF(I133&gt;0,EDATE(C133,1),"")),""),"")</f>
        <v>49176</v>
      </c>
      <c r="D134" s="14">
        <f ca="1">IF(ROW()-ROW(Amortization[[#Headers],[opening
balance]])=1,LoanAmount,IF(Amortization[[#This Row],[payment
date]]="",0,INDEX(Amortization[], ROW()-4,8)))</f>
        <v>2950232.143175636</v>
      </c>
      <c r="E134" s="14">
        <f ca="1">IF(ValuesEntered,IF(ROW()-ROW(Amortization[[#Headers],[interest]])=1,-IPMT(InterestRate/12,1,DurationOfLoan-ROWS($C$4:C134)+1,Amortization[[#This Row],[opening
balance]]),IFERROR(-IPMT(InterestRate/12,1,Amortization[[#This Row],['#
remaining]],D135),0)),0)</f>
        <v>51612.036051476935</v>
      </c>
      <c r="F134" s="14">
        <f ca="1">IFERROR(IF(AND(ValuesEntered,Amortization[[#This Row],[payment
date]]&lt;&gt;""),-PPMT(InterestRate/12,1,DurationOfLoan-ROWS($C$4:C134)+1,Amortization[[#This Row],[opening
balance]]),""),0)</f>
        <v>972.94023409695035</v>
      </c>
      <c r="G134" s="14">
        <f ca="1">IF(Amortization[[#This Row],[payment
date]]="",0,PropertyTaxAmount)</f>
        <v>375</v>
      </c>
      <c r="H134" s="14">
        <f ca="1">IF(Amortization[[#This Row],[payment
date]]="",0,Amortization[[#This Row],[interest]]+Amortization[[#This Row],[principal]]+Amortization[[#This Row],[property
tax]])</f>
        <v>52959.976285573888</v>
      </c>
      <c r="I134" s="14">
        <f ca="1">IF(Amortization[[#This Row],[payment
date]]="",0,Amortization[[#This Row],[opening
balance]]-Amortization[[#This Row],[principal]])</f>
        <v>2949259.2029415392</v>
      </c>
      <c r="J134" s="18">
        <f ca="1">IF(Amortization[[#This Row],[closing
balance]]&gt;0,LastRow-ROW(),0)</f>
        <v>229</v>
      </c>
    </row>
    <row r="135" spans="2:10" ht="15" customHeight="1" x14ac:dyDescent="0.25">
      <c r="B135" s="15">
        <f>ROWS($B$4:B135)</f>
        <v>132</v>
      </c>
      <c r="C135" s="20">
        <f ca="1">IF(ValuesEntered,IF(Amortization[[#This Row],['#]]&lt;=DurationOfLoan,IF(ROW()-ROW(Amortization[[#Headers],[payment
date]])=1,LoanStart,IF(I134&gt;0,EDATE(C134,1),"")),""),"")</f>
        <v>49207</v>
      </c>
      <c r="D135" s="14">
        <f ca="1">IF(ROW()-ROW(Amortization[[#Headers],[opening
balance]])=1,LoanAmount,IF(Amortization[[#This Row],[payment
date]]="",0,INDEX(Amortization[], ROW()-4,8)))</f>
        <v>2949259.2029415392</v>
      </c>
      <c r="E135" s="14">
        <f ca="1">IF(ValuesEntered,IF(ROW()-ROW(Amortization[[#Headers],[interest]])=1,-IPMT(InterestRate/12,1,DurationOfLoan-ROWS($C$4:C135)+1,Amortization[[#This Row],[opening
balance]]),IFERROR(-IPMT(InterestRate/12,1,Amortization[[#This Row],['#
remaining]],D136),0)),0)</f>
        <v>51594.711634433537</v>
      </c>
      <c r="F135" s="14">
        <f ca="1">IFERROR(IF(AND(ValuesEntered,Amortization[[#This Row],[payment
date]]&lt;&gt;""),-PPMT(InterestRate/12,1,DurationOfLoan-ROWS($C$4:C135)+1,Amortization[[#This Row],[opening
balance]]),""),0)</f>
        <v>989.96668819364697</v>
      </c>
      <c r="G135" s="14">
        <f ca="1">IF(Amortization[[#This Row],[payment
date]]="",0,PropertyTaxAmount)</f>
        <v>375</v>
      </c>
      <c r="H135" s="14">
        <f ca="1">IF(Amortization[[#This Row],[payment
date]]="",0,Amortization[[#This Row],[interest]]+Amortization[[#This Row],[principal]]+Amortization[[#This Row],[property
tax]])</f>
        <v>52959.678322627187</v>
      </c>
      <c r="I135" s="14">
        <f ca="1">IF(Amortization[[#This Row],[payment
date]]="",0,Amortization[[#This Row],[opening
balance]]-Amortization[[#This Row],[principal]])</f>
        <v>2948269.2362533454</v>
      </c>
      <c r="J135" s="18">
        <f ca="1">IF(Amortization[[#This Row],[closing
balance]]&gt;0,LastRow-ROW(),0)</f>
        <v>228</v>
      </c>
    </row>
    <row r="136" spans="2:10" ht="15" customHeight="1" x14ac:dyDescent="0.25">
      <c r="B136" s="15">
        <f>ROWS($B$4:B136)</f>
        <v>133</v>
      </c>
      <c r="C136" s="20">
        <f ca="1">IF(ValuesEntered,IF(Amortization[[#This Row],['#]]&lt;=DurationOfLoan,IF(ROW()-ROW(Amortization[[#Headers],[payment
date]])=1,LoanStart,IF(I135&gt;0,EDATE(C135,1),"")),""),"")</f>
        <v>49237</v>
      </c>
      <c r="D136" s="14">
        <f ca="1">IF(ROW()-ROW(Amortization[[#Headers],[opening
balance]])=1,LoanAmount,IF(Amortization[[#This Row],[payment
date]]="",0,INDEX(Amortization[], ROW()-4,8)))</f>
        <v>2948269.2362533454</v>
      </c>
      <c r="E136" s="14">
        <f ca="1">IF(ValuesEntered,IF(ROW()-ROW(Amortization[[#Headers],[interest]])=1,-IPMT(InterestRate/12,1,DurationOfLoan-ROWS($C$4:C136)+1,Amortization[[#This Row],[opening
balance]]),IFERROR(-IPMT(InterestRate/12,1,Amortization[[#This Row],['#
remaining]],D137),0)),0)</f>
        <v>51577.084040091897</v>
      </c>
      <c r="F136" s="14">
        <f ca="1">IFERROR(IF(AND(ValuesEntered,Amortization[[#This Row],[payment
date]]&lt;&gt;""),-PPMT(InterestRate/12,1,DurationOfLoan-ROWS($C$4:C136)+1,Amortization[[#This Row],[opening
balance]]),""),0)</f>
        <v>1007.2911052370362</v>
      </c>
      <c r="G136" s="14">
        <f ca="1">IF(Amortization[[#This Row],[payment
date]]="",0,PropertyTaxAmount)</f>
        <v>375</v>
      </c>
      <c r="H136" s="14">
        <f ca="1">IF(Amortization[[#This Row],[payment
date]]="",0,Amortization[[#This Row],[interest]]+Amortization[[#This Row],[principal]]+Amortization[[#This Row],[property
tax]])</f>
        <v>52959.37514532893</v>
      </c>
      <c r="I136" s="14">
        <f ca="1">IF(Amortization[[#This Row],[payment
date]]="",0,Amortization[[#This Row],[opening
balance]]-Amortization[[#This Row],[principal]])</f>
        <v>2947261.9451481085</v>
      </c>
      <c r="J136" s="18">
        <f ca="1">IF(Amortization[[#This Row],[closing
balance]]&gt;0,LastRow-ROW(),0)</f>
        <v>227</v>
      </c>
    </row>
    <row r="137" spans="2:10" ht="15" customHeight="1" x14ac:dyDescent="0.25">
      <c r="B137" s="15">
        <f>ROWS($B$4:B137)</f>
        <v>134</v>
      </c>
      <c r="C137" s="20">
        <f ca="1">IF(ValuesEntered,IF(Amortization[[#This Row],['#]]&lt;=DurationOfLoan,IF(ROW()-ROW(Amortization[[#Headers],[payment
date]])=1,LoanStart,IF(I136&gt;0,EDATE(C136,1),"")),""),"")</f>
        <v>49268</v>
      </c>
      <c r="D137" s="14">
        <f ca="1">IF(ROW()-ROW(Amortization[[#Headers],[opening
balance]])=1,LoanAmount,IF(Amortization[[#This Row],[payment
date]]="",0,INDEX(Amortization[], ROW()-4,8)))</f>
        <v>2947261.9451481085</v>
      </c>
      <c r="E137" s="14">
        <f ca="1">IF(ValuesEntered,IF(ROW()-ROW(Amortization[[#Headers],[interest]])=1,-IPMT(InterestRate/12,1,DurationOfLoan-ROWS($C$4:C137)+1,Amortization[[#This Row],[opening
balance]]),IFERROR(-IPMT(InterestRate/12,1,Amortization[[#This Row],['#
remaining]],D138),0)),0)</f>
        <v>51559.147962849267</v>
      </c>
      <c r="F137" s="14">
        <f ca="1">IFERROR(IF(AND(ValuesEntered,Amortization[[#This Row],[payment
date]]&lt;&gt;""),-PPMT(InterestRate/12,1,DurationOfLoan-ROWS($C$4:C137)+1,Amortization[[#This Row],[opening
balance]]),""),0)</f>
        <v>1024.918699578684</v>
      </c>
      <c r="G137" s="14">
        <f ca="1">IF(Amortization[[#This Row],[payment
date]]="",0,PropertyTaxAmount)</f>
        <v>375</v>
      </c>
      <c r="H137" s="14">
        <f ca="1">IF(Amortization[[#This Row],[payment
date]]="",0,Amortization[[#This Row],[interest]]+Amortization[[#This Row],[principal]]+Amortization[[#This Row],[property
tax]])</f>
        <v>52959.066662427955</v>
      </c>
      <c r="I137" s="14">
        <f ca="1">IF(Amortization[[#This Row],[payment
date]]="",0,Amortization[[#This Row],[opening
balance]]-Amortization[[#This Row],[principal]])</f>
        <v>2946237.0264485297</v>
      </c>
      <c r="J137" s="18">
        <f ca="1">IF(Amortization[[#This Row],[closing
balance]]&gt;0,LastRow-ROW(),0)</f>
        <v>226</v>
      </c>
    </row>
    <row r="138" spans="2:10" ht="15" customHeight="1" x14ac:dyDescent="0.25">
      <c r="B138" s="15">
        <f>ROWS($B$4:B138)</f>
        <v>135</v>
      </c>
      <c r="C138" s="20">
        <f ca="1">IF(ValuesEntered,IF(Amortization[[#This Row],['#]]&lt;=DurationOfLoan,IF(ROW()-ROW(Amortization[[#Headers],[payment
date]])=1,LoanStart,IF(I137&gt;0,EDATE(C137,1),"")),""),"")</f>
        <v>49298</v>
      </c>
      <c r="D138" s="14">
        <f ca="1">IF(ROW()-ROW(Amortization[[#Headers],[opening
balance]])=1,LoanAmount,IF(Amortization[[#This Row],[payment
date]]="",0,INDEX(Amortization[], ROW()-4,8)))</f>
        <v>2946237.0264485297</v>
      </c>
      <c r="E138" s="14">
        <f ca="1">IF(ValuesEntered,IF(ROW()-ROW(Amortization[[#Headers],[interest]])=1,-IPMT(InterestRate/12,1,DurationOfLoan-ROWS($C$4:C138)+1,Amortization[[#This Row],[opening
balance]]),IFERROR(-IPMT(InterestRate/12,1,Amortization[[#This Row],['#
remaining]],D139),0)),0)</f>
        <v>51540.898004254894</v>
      </c>
      <c r="F138" s="14">
        <f ca="1">IFERROR(IF(AND(ValuesEntered,Amortization[[#This Row],[payment
date]]&lt;&gt;""),-PPMT(InterestRate/12,1,DurationOfLoan-ROWS($C$4:C138)+1,Amortization[[#This Row],[opening
balance]]),""),0)</f>
        <v>1042.8547768213107</v>
      </c>
      <c r="G138" s="14">
        <f ca="1">IF(Amortization[[#This Row],[payment
date]]="",0,PropertyTaxAmount)</f>
        <v>375</v>
      </c>
      <c r="H138" s="14">
        <f ca="1">IF(Amortization[[#This Row],[payment
date]]="",0,Amortization[[#This Row],[interest]]+Amortization[[#This Row],[principal]]+Amortization[[#This Row],[property
tax]])</f>
        <v>52958.752781076204</v>
      </c>
      <c r="I138" s="14">
        <f ca="1">IF(Amortization[[#This Row],[payment
date]]="",0,Amortization[[#This Row],[opening
balance]]-Amortization[[#This Row],[principal]])</f>
        <v>2945194.1716717086</v>
      </c>
      <c r="J138" s="18">
        <f ca="1">IF(Amortization[[#This Row],[closing
balance]]&gt;0,LastRow-ROW(),0)</f>
        <v>225</v>
      </c>
    </row>
    <row r="139" spans="2:10" ht="15" customHeight="1" x14ac:dyDescent="0.25">
      <c r="B139" s="15">
        <f>ROWS($B$4:B139)</f>
        <v>136</v>
      </c>
      <c r="C139" s="20">
        <f ca="1">IF(ValuesEntered,IF(Amortization[[#This Row],['#]]&lt;=DurationOfLoan,IF(ROW()-ROW(Amortization[[#Headers],[payment
date]])=1,LoanStart,IF(I138&gt;0,EDATE(C138,1),"")),""),"")</f>
        <v>49329</v>
      </c>
      <c r="D139" s="14">
        <f ca="1">IF(ROW()-ROW(Amortization[[#Headers],[opening
balance]])=1,LoanAmount,IF(Amortization[[#This Row],[payment
date]]="",0,INDEX(Amortization[], ROW()-4,8)))</f>
        <v>2945194.1716717086</v>
      </c>
      <c r="E139" s="14">
        <f ca="1">IF(ValuesEntered,IF(ROW()-ROW(Amortization[[#Headers],[interest]])=1,-IPMT(InterestRate/12,1,DurationOfLoan-ROWS($C$4:C139)+1,Amortization[[#This Row],[opening
balance]]),IFERROR(-IPMT(InterestRate/12,1,Amortization[[#This Row],['#
remaining]],D140),0)),0)</f>
        <v>51522.328671385119</v>
      </c>
      <c r="F139" s="14">
        <f ca="1">IFERROR(IF(AND(ValuesEntered,Amortization[[#This Row],[payment
date]]&lt;&gt;""),-PPMT(InterestRate/12,1,DurationOfLoan-ROWS($C$4:C139)+1,Amortization[[#This Row],[opening
balance]]),""),0)</f>
        <v>1061.1047354156838</v>
      </c>
      <c r="G139" s="14">
        <f ca="1">IF(Amortization[[#This Row],[payment
date]]="",0,PropertyTaxAmount)</f>
        <v>375</v>
      </c>
      <c r="H139" s="14">
        <f ca="1">IF(Amortization[[#This Row],[payment
date]]="",0,Amortization[[#This Row],[interest]]+Amortization[[#This Row],[principal]]+Amortization[[#This Row],[property
tax]])</f>
        <v>52958.433406800803</v>
      </c>
      <c r="I139" s="14">
        <f ca="1">IF(Amortization[[#This Row],[payment
date]]="",0,Amortization[[#This Row],[opening
balance]]-Amortization[[#This Row],[principal]])</f>
        <v>2944133.0669362927</v>
      </c>
      <c r="J139" s="18">
        <f ca="1">IF(Amortization[[#This Row],[closing
balance]]&gt;0,LastRow-ROW(),0)</f>
        <v>224</v>
      </c>
    </row>
    <row r="140" spans="2:10" ht="15" customHeight="1" x14ac:dyDescent="0.25">
      <c r="B140" s="15">
        <f>ROWS($B$4:B140)</f>
        <v>137</v>
      </c>
      <c r="C140" s="20">
        <f ca="1">IF(ValuesEntered,IF(Amortization[[#This Row],['#]]&lt;=DurationOfLoan,IF(ROW()-ROW(Amortization[[#Headers],[payment
date]])=1,LoanStart,IF(I139&gt;0,EDATE(C139,1),"")),""),"")</f>
        <v>49360</v>
      </c>
      <c r="D140" s="14">
        <f ca="1">IF(ROW()-ROW(Amortization[[#Headers],[opening
balance]])=1,LoanAmount,IF(Amortization[[#This Row],[payment
date]]="",0,INDEX(Amortization[], ROW()-4,8)))</f>
        <v>2944133.0669362927</v>
      </c>
      <c r="E140" s="14">
        <f ca="1">IF(ValuesEntered,IF(ROW()-ROW(Amortization[[#Headers],[interest]])=1,-IPMT(InterestRate/12,1,DurationOfLoan-ROWS($C$4:C140)+1,Amortization[[#This Row],[opening
balance]]),IFERROR(-IPMT(InterestRate/12,1,Amortization[[#This Row],['#
remaining]],D141),0)),0)</f>
        <v>51503.434375190118</v>
      </c>
      <c r="F140" s="14">
        <f ca="1">IFERROR(IF(AND(ValuesEntered,Amortization[[#This Row],[payment
date]]&lt;&gt;""),-PPMT(InterestRate/12,1,DurationOfLoan-ROWS($C$4:C140)+1,Amortization[[#This Row],[opening
balance]]),""),0)</f>
        <v>1079.6740682854584</v>
      </c>
      <c r="G140" s="14">
        <f ca="1">IF(Amortization[[#This Row],[payment
date]]="",0,PropertyTaxAmount)</f>
        <v>375</v>
      </c>
      <c r="H140" s="14">
        <f ca="1">IF(Amortization[[#This Row],[payment
date]]="",0,Amortization[[#This Row],[interest]]+Amortization[[#This Row],[principal]]+Amortization[[#This Row],[property
tax]])</f>
        <v>52958.108443475576</v>
      </c>
      <c r="I140" s="14">
        <f ca="1">IF(Amortization[[#This Row],[payment
date]]="",0,Amortization[[#This Row],[opening
balance]]-Amortization[[#This Row],[principal]])</f>
        <v>2943053.3928680071</v>
      </c>
      <c r="J140" s="18">
        <f ca="1">IF(Amortization[[#This Row],[closing
balance]]&gt;0,LastRow-ROW(),0)</f>
        <v>223</v>
      </c>
    </row>
    <row r="141" spans="2:10" ht="15" customHeight="1" x14ac:dyDescent="0.25">
      <c r="B141" s="15">
        <f>ROWS($B$4:B141)</f>
        <v>138</v>
      </c>
      <c r="C141" s="20">
        <f ca="1">IF(ValuesEntered,IF(Amortization[[#This Row],['#]]&lt;=DurationOfLoan,IF(ROW()-ROW(Amortization[[#Headers],[payment
date]])=1,LoanStart,IF(I140&gt;0,EDATE(C140,1),"")),""),"")</f>
        <v>49388</v>
      </c>
      <c r="D141" s="14">
        <f ca="1">IF(ROW()-ROW(Amortization[[#Headers],[opening
balance]])=1,LoanAmount,IF(Amortization[[#This Row],[payment
date]]="",0,INDEX(Amortization[], ROW()-4,8)))</f>
        <v>2943053.3928680071</v>
      </c>
      <c r="E141" s="14">
        <f ca="1">IF(ValuesEntered,IF(ROW()-ROW(Amortization[[#Headers],[interest]])=1,-IPMT(InterestRate/12,1,DurationOfLoan-ROWS($C$4:C141)+1,Amortization[[#This Row],[opening
balance]]),IFERROR(-IPMT(InterestRate/12,1,Amortization[[#This Row],['#
remaining]],D142),0)),0)</f>
        <v>51484.209428811708</v>
      </c>
      <c r="F141" s="14">
        <f ca="1">IFERROR(IF(AND(ValuesEntered,Amortization[[#This Row],[payment
date]]&lt;&gt;""),-PPMT(InterestRate/12,1,DurationOfLoan-ROWS($C$4:C141)+1,Amortization[[#This Row],[opening
balance]]),""),0)</f>
        <v>1098.5683644804537</v>
      </c>
      <c r="G141" s="14">
        <f ca="1">IF(Amortization[[#This Row],[payment
date]]="",0,PropertyTaxAmount)</f>
        <v>375</v>
      </c>
      <c r="H141" s="14">
        <f ca="1">IF(Amortization[[#This Row],[payment
date]]="",0,Amortization[[#This Row],[interest]]+Amortization[[#This Row],[principal]]+Amortization[[#This Row],[property
tax]])</f>
        <v>52957.77779329216</v>
      </c>
      <c r="I141" s="14">
        <f ca="1">IF(Amortization[[#This Row],[payment
date]]="",0,Amortization[[#This Row],[opening
balance]]-Amortization[[#This Row],[principal]])</f>
        <v>2941954.8245035266</v>
      </c>
      <c r="J141" s="18">
        <f ca="1">IF(Amortization[[#This Row],[closing
balance]]&gt;0,LastRow-ROW(),0)</f>
        <v>222</v>
      </c>
    </row>
    <row r="142" spans="2:10" ht="15" customHeight="1" x14ac:dyDescent="0.25">
      <c r="B142" s="15">
        <f>ROWS($B$4:B142)</f>
        <v>139</v>
      </c>
      <c r="C142" s="20">
        <f ca="1">IF(ValuesEntered,IF(Amortization[[#This Row],['#]]&lt;=DurationOfLoan,IF(ROW()-ROW(Amortization[[#Headers],[payment
date]])=1,LoanStart,IF(I141&gt;0,EDATE(C141,1),"")),""),"")</f>
        <v>49419</v>
      </c>
      <c r="D142" s="14">
        <f ca="1">IF(ROW()-ROW(Amortization[[#Headers],[opening
balance]])=1,LoanAmount,IF(Amortization[[#This Row],[payment
date]]="",0,INDEX(Amortization[], ROW()-4,8)))</f>
        <v>2941954.8245035266</v>
      </c>
      <c r="E142" s="14">
        <f ca="1">IF(ValuesEntered,IF(ROW()-ROW(Amortization[[#Headers],[interest]])=1,-IPMT(InterestRate/12,1,DurationOfLoan-ROWS($C$4:C142)+1,Amortization[[#This Row],[opening
balance]]),IFERROR(-IPMT(InterestRate/12,1,Amortization[[#This Row],['#
remaining]],D143),0)),0)</f>
        <v>51464.648045871683</v>
      </c>
      <c r="F142" s="14">
        <f ca="1">IFERROR(IF(AND(ValuesEntered,Amortization[[#This Row],[payment
date]]&lt;&gt;""),-PPMT(InterestRate/12,1,DurationOfLoan-ROWS($C$4:C142)+1,Amortization[[#This Row],[opening
balance]]),""),0)</f>
        <v>1117.7933108588616</v>
      </c>
      <c r="G142" s="14">
        <f ca="1">IF(Amortization[[#This Row],[payment
date]]="",0,PropertyTaxAmount)</f>
        <v>375</v>
      </c>
      <c r="H142" s="14">
        <f ca="1">IF(Amortization[[#This Row],[payment
date]]="",0,Amortization[[#This Row],[interest]]+Amortization[[#This Row],[principal]]+Amortization[[#This Row],[property
tax]])</f>
        <v>52957.441356730546</v>
      </c>
      <c r="I142" s="14">
        <f ca="1">IF(Amortization[[#This Row],[payment
date]]="",0,Amortization[[#This Row],[opening
balance]]-Amortization[[#This Row],[principal]])</f>
        <v>2940837.0311926678</v>
      </c>
      <c r="J142" s="18">
        <f ca="1">IF(Amortization[[#This Row],[closing
balance]]&gt;0,LastRow-ROW(),0)</f>
        <v>221</v>
      </c>
    </row>
    <row r="143" spans="2:10" ht="15" customHeight="1" x14ac:dyDescent="0.25">
      <c r="B143" s="15">
        <f>ROWS($B$4:B143)</f>
        <v>140</v>
      </c>
      <c r="C143" s="20">
        <f ca="1">IF(ValuesEntered,IF(Amortization[[#This Row],['#]]&lt;=DurationOfLoan,IF(ROW()-ROW(Amortization[[#Headers],[payment
date]])=1,LoanStart,IF(I142&gt;0,EDATE(C142,1),"")),""),"")</f>
        <v>49449</v>
      </c>
      <c r="D143" s="14">
        <f ca="1">IF(ROW()-ROW(Amortization[[#Headers],[opening
balance]])=1,LoanAmount,IF(Amortization[[#This Row],[payment
date]]="",0,INDEX(Amortization[], ROW()-4,8)))</f>
        <v>2940837.0311926678</v>
      </c>
      <c r="E143" s="14">
        <f ca="1">IF(ValuesEntered,IF(ROW()-ROW(Amortization[[#Headers],[interest]])=1,-IPMT(InterestRate/12,1,DurationOfLoan-ROWS($C$4:C143)+1,Amortization[[#This Row],[opening
balance]]),IFERROR(-IPMT(InterestRate/12,1,Amortization[[#This Row],['#
remaining]],D144),0)),0)</f>
        <v>51444.744338730205</v>
      </c>
      <c r="F143" s="14">
        <f ca="1">IFERROR(IF(AND(ValuesEntered,Amortization[[#This Row],[payment
date]]&lt;&gt;""),-PPMT(InterestRate/12,1,DurationOfLoan-ROWS($C$4:C143)+1,Amortization[[#This Row],[opening
balance]]),""),0)</f>
        <v>1137.3546937988917</v>
      </c>
      <c r="G143" s="14">
        <f ca="1">IF(Amortization[[#This Row],[payment
date]]="",0,PropertyTaxAmount)</f>
        <v>375</v>
      </c>
      <c r="H143" s="14">
        <f ca="1">IF(Amortization[[#This Row],[payment
date]]="",0,Amortization[[#This Row],[interest]]+Amortization[[#This Row],[principal]]+Amortization[[#This Row],[property
tax]])</f>
        <v>52957.099032529099</v>
      </c>
      <c r="I143" s="14">
        <f ca="1">IF(Amortization[[#This Row],[payment
date]]="",0,Amortization[[#This Row],[opening
balance]]-Amortization[[#This Row],[principal]])</f>
        <v>2939699.676498869</v>
      </c>
      <c r="J143" s="18">
        <f ca="1">IF(Amortization[[#This Row],[closing
balance]]&gt;0,LastRow-ROW(),0)</f>
        <v>220</v>
      </c>
    </row>
    <row r="144" spans="2:10" ht="15" customHeight="1" x14ac:dyDescent="0.25">
      <c r="B144" s="15">
        <f>ROWS($B$4:B144)</f>
        <v>141</v>
      </c>
      <c r="C144" s="20">
        <f ca="1">IF(ValuesEntered,IF(Amortization[[#This Row],['#]]&lt;=DurationOfLoan,IF(ROW()-ROW(Amortization[[#Headers],[payment
date]])=1,LoanStart,IF(I143&gt;0,EDATE(C143,1),"")),""),"")</f>
        <v>49480</v>
      </c>
      <c r="D144" s="14">
        <f ca="1">IF(ROW()-ROW(Amortization[[#Headers],[opening
balance]])=1,LoanAmount,IF(Amortization[[#This Row],[payment
date]]="",0,INDEX(Amortization[], ROW()-4,8)))</f>
        <v>2939699.676498869</v>
      </c>
      <c r="E144" s="14">
        <f ca="1">IF(ValuesEntered,IF(ROW()-ROW(Amortization[[#Headers],[interest]])=1,-IPMT(InterestRate/12,1,DurationOfLoan-ROWS($C$4:C144)+1,Amortization[[#This Row],[opening
balance]]),IFERROR(-IPMT(InterestRate/12,1,Amortization[[#This Row],['#
remaining]],D145),0)),0)</f>
        <v>51424.492316713746</v>
      </c>
      <c r="F144" s="14">
        <f ca="1">IFERROR(IF(AND(ValuesEntered,Amortization[[#This Row],[payment
date]]&lt;&gt;""),-PPMT(InterestRate/12,1,DurationOfLoan-ROWS($C$4:C144)+1,Amortization[[#This Row],[opening
balance]]),""),0)</f>
        <v>1157.2584009403724</v>
      </c>
      <c r="G144" s="14">
        <f ca="1">IF(Amortization[[#This Row],[payment
date]]="",0,PropertyTaxAmount)</f>
        <v>375</v>
      </c>
      <c r="H144" s="14">
        <f ca="1">IF(Amortization[[#This Row],[payment
date]]="",0,Amortization[[#This Row],[interest]]+Amortization[[#This Row],[principal]]+Amortization[[#This Row],[property
tax]])</f>
        <v>52956.750717654118</v>
      </c>
      <c r="I144" s="14">
        <f ca="1">IF(Amortization[[#This Row],[payment
date]]="",0,Amortization[[#This Row],[opening
balance]]-Amortization[[#This Row],[principal]])</f>
        <v>2938542.4180979286</v>
      </c>
      <c r="J144" s="18">
        <f ca="1">IF(Amortization[[#This Row],[closing
balance]]&gt;0,LastRow-ROW(),0)</f>
        <v>219</v>
      </c>
    </row>
    <row r="145" spans="2:10" ht="15" customHeight="1" x14ac:dyDescent="0.25">
      <c r="B145" s="15">
        <f>ROWS($B$4:B145)</f>
        <v>142</v>
      </c>
      <c r="C145" s="20">
        <f ca="1">IF(ValuesEntered,IF(Amortization[[#This Row],['#]]&lt;=DurationOfLoan,IF(ROW()-ROW(Amortization[[#Headers],[payment
date]])=1,LoanStart,IF(I144&gt;0,EDATE(C144,1),"")),""),"")</f>
        <v>49510</v>
      </c>
      <c r="D145" s="14">
        <f ca="1">IF(ROW()-ROW(Amortization[[#Headers],[opening
balance]])=1,LoanAmount,IF(Amortization[[#This Row],[payment
date]]="",0,INDEX(Amortization[], ROW()-4,8)))</f>
        <v>2938542.4180979286</v>
      </c>
      <c r="E145" s="14">
        <f ca="1">IF(ValuesEntered,IF(ROW()-ROW(Amortization[[#Headers],[interest]])=1,-IPMT(InterestRate/12,1,DurationOfLoan-ROWS($C$4:C145)+1,Amortization[[#This Row],[opening
balance]]),IFERROR(-IPMT(InterestRate/12,1,Amortization[[#This Row],['#
remaining]],D146),0)),0)</f>
        <v>51403.885884312003</v>
      </c>
      <c r="F145" s="14">
        <f ca="1">IFERROR(IF(AND(ValuesEntered,Amortization[[#This Row],[payment
date]]&lt;&gt;""),-PPMT(InterestRate/12,1,DurationOfLoan-ROWS($C$4:C145)+1,Amortization[[#This Row],[opening
balance]]),""),0)</f>
        <v>1177.510422956829</v>
      </c>
      <c r="G145" s="14">
        <f ca="1">IF(Amortization[[#This Row],[payment
date]]="",0,PropertyTaxAmount)</f>
        <v>375</v>
      </c>
      <c r="H145" s="14">
        <f ca="1">IF(Amortization[[#This Row],[payment
date]]="",0,Amortization[[#This Row],[interest]]+Amortization[[#This Row],[principal]]+Amortization[[#This Row],[property
tax]])</f>
        <v>52956.396307268835</v>
      </c>
      <c r="I145" s="14">
        <f ca="1">IF(Amortization[[#This Row],[payment
date]]="",0,Amortization[[#This Row],[opening
balance]]-Amortization[[#This Row],[principal]])</f>
        <v>2937364.907674972</v>
      </c>
      <c r="J145" s="18">
        <f ca="1">IF(Amortization[[#This Row],[closing
balance]]&gt;0,LastRow-ROW(),0)</f>
        <v>218</v>
      </c>
    </row>
    <row r="146" spans="2:10" ht="15" customHeight="1" x14ac:dyDescent="0.25">
      <c r="B146" s="15">
        <f>ROWS($B$4:B146)</f>
        <v>143</v>
      </c>
      <c r="C146" s="20">
        <f ca="1">IF(ValuesEntered,IF(Amortization[[#This Row],['#]]&lt;=DurationOfLoan,IF(ROW()-ROW(Amortization[[#Headers],[payment
date]])=1,LoanStart,IF(I145&gt;0,EDATE(C145,1),"")),""),"")</f>
        <v>49541</v>
      </c>
      <c r="D146" s="14">
        <f ca="1">IF(ROW()-ROW(Amortization[[#Headers],[opening
balance]])=1,LoanAmount,IF(Amortization[[#This Row],[payment
date]]="",0,INDEX(Amortization[], ROW()-4,8)))</f>
        <v>2937364.907674972</v>
      </c>
      <c r="E146" s="14">
        <f ca="1">IF(ValuesEntered,IF(ROW()-ROW(Amortization[[#Headers],[interest]])=1,-IPMT(InterestRate/12,1,DurationOfLoan-ROWS($C$4:C146)+1,Amortization[[#This Row],[opening
balance]]),IFERROR(-IPMT(InterestRate/12,1,Amortization[[#This Row],['#
remaining]],D147),0)),0)</f>
        <v>51382.918839343227</v>
      </c>
      <c r="F146" s="14">
        <f ca="1">IFERROR(IF(AND(ValuesEntered,Amortization[[#This Row],[payment
date]]&lt;&gt;""),-PPMT(InterestRate/12,1,DurationOfLoan-ROWS($C$4:C146)+1,Amortization[[#This Row],[opening
balance]]),""),0)</f>
        <v>1198.116855358574</v>
      </c>
      <c r="G146" s="14">
        <f ca="1">IF(Amortization[[#This Row],[payment
date]]="",0,PropertyTaxAmount)</f>
        <v>375</v>
      </c>
      <c r="H146" s="14">
        <f ca="1">IF(Amortization[[#This Row],[payment
date]]="",0,Amortization[[#This Row],[interest]]+Amortization[[#This Row],[principal]]+Amortization[[#This Row],[property
tax]])</f>
        <v>52956.035694701801</v>
      </c>
      <c r="I146" s="14">
        <f ca="1">IF(Amortization[[#This Row],[payment
date]]="",0,Amortization[[#This Row],[opening
balance]]-Amortization[[#This Row],[principal]])</f>
        <v>2936166.7908196133</v>
      </c>
      <c r="J146" s="18">
        <f ca="1">IF(Amortization[[#This Row],[closing
balance]]&gt;0,LastRow-ROW(),0)</f>
        <v>217</v>
      </c>
    </row>
    <row r="147" spans="2:10" ht="15" customHeight="1" x14ac:dyDescent="0.25">
      <c r="B147" s="15">
        <f>ROWS($B$4:B147)</f>
        <v>144</v>
      </c>
      <c r="C147" s="20">
        <f ca="1">IF(ValuesEntered,IF(Amortization[[#This Row],['#]]&lt;=DurationOfLoan,IF(ROW()-ROW(Amortization[[#Headers],[payment
date]])=1,LoanStart,IF(I146&gt;0,EDATE(C146,1),"")),""),"")</f>
        <v>49572</v>
      </c>
      <c r="D147" s="14">
        <f ca="1">IF(ROW()-ROW(Amortization[[#Headers],[opening
balance]])=1,LoanAmount,IF(Amortization[[#This Row],[payment
date]]="",0,INDEX(Amortization[], ROW()-4,8)))</f>
        <v>2936166.7908196133</v>
      </c>
      <c r="E147" s="14">
        <f ca="1">IF(ValuesEntered,IF(ROW()-ROW(Amortization[[#Headers],[interest]])=1,-IPMT(InterestRate/12,1,DurationOfLoan-ROWS($C$4:C147)+1,Amortization[[#This Row],[opening
balance]]),IFERROR(-IPMT(InterestRate/12,1,Amortization[[#This Row],['#
remaining]],D148),0)),0)</f>
        <v>51361.5848710875</v>
      </c>
      <c r="F147" s="14">
        <f ca="1">IFERROR(IF(AND(ValuesEntered,Amortization[[#This Row],[payment
date]]&lt;&gt;""),-PPMT(InterestRate/12,1,DurationOfLoan-ROWS($C$4:C147)+1,Amortization[[#This Row],[opening
balance]]),""),0)</f>
        <v>1219.0839003273486</v>
      </c>
      <c r="G147" s="14">
        <f ca="1">IF(Amortization[[#This Row],[payment
date]]="",0,PropertyTaxAmount)</f>
        <v>375</v>
      </c>
      <c r="H147" s="14">
        <f ca="1">IF(Amortization[[#This Row],[payment
date]]="",0,Amortization[[#This Row],[interest]]+Amortization[[#This Row],[principal]]+Amortization[[#This Row],[property
tax]])</f>
        <v>52955.66877141485</v>
      </c>
      <c r="I147" s="14">
        <f ca="1">IF(Amortization[[#This Row],[payment
date]]="",0,Amortization[[#This Row],[opening
balance]]-Amortization[[#This Row],[principal]])</f>
        <v>2934947.7069192859</v>
      </c>
      <c r="J147" s="18">
        <f ca="1">IF(Amortization[[#This Row],[closing
balance]]&gt;0,LastRow-ROW(),0)</f>
        <v>216</v>
      </c>
    </row>
    <row r="148" spans="2:10" ht="15" customHeight="1" x14ac:dyDescent="0.25">
      <c r="B148" s="15">
        <f>ROWS($B$4:B148)</f>
        <v>145</v>
      </c>
      <c r="C148" s="20">
        <f ca="1">IF(ValuesEntered,IF(Amortization[[#This Row],['#]]&lt;=DurationOfLoan,IF(ROW()-ROW(Amortization[[#Headers],[payment
date]])=1,LoanStart,IF(I147&gt;0,EDATE(C147,1),"")),""),"")</f>
        <v>49602</v>
      </c>
      <c r="D148" s="14">
        <f ca="1">IF(ROW()-ROW(Amortization[[#Headers],[opening
balance]])=1,LoanAmount,IF(Amortization[[#This Row],[payment
date]]="",0,INDEX(Amortization[], ROW()-4,8)))</f>
        <v>2934947.7069192859</v>
      </c>
      <c r="E148" s="14">
        <f ca="1">IF(ValuesEntered,IF(ROW()-ROW(Amortization[[#Headers],[interest]])=1,-IPMT(InterestRate/12,1,DurationOfLoan-ROWS($C$4:C148)+1,Amortization[[#This Row],[opening
balance]]),IFERROR(-IPMT(InterestRate/12,1,Amortization[[#This Row],['#
remaining]],D149),0)),0)</f>
        <v>51339.877558387299</v>
      </c>
      <c r="F148" s="14">
        <f ca="1">IFERROR(IF(AND(ValuesEntered,Amortization[[#This Row],[payment
date]]&lt;&gt;""),-PPMT(InterestRate/12,1,DurationOfLoan-ROWS($C$4:C148)+1,Amortization[[#This Row],[opening
balance]]),""),0)</f>
        <v>1240.4178685830771</v>
      </c>
      <c r="G148" s="14">
        <f ca="1">IF(Amortization[[#This Row],[payment
date]]="",0,PropertyTaxAmount)</f>
        <v>375</v>
      </c>
      <c r="H148" s="14">
        <f ca="1">IF(Amortization[[#This Row],[payment
date]]="",0,Amortization[[#This Row],[interest]]+Amortization[[#This Row],[principal]]+Amortization[[#This Row],[property
tax]])</f>
        <v>52955.295426970377</v>
      </c>
      <c r="I148" s="14">
        <f ca="1">IF(Amortization[[#This Row],[payment
date]]="",0,Amortization[[#This Row],[opening
balance]]-Amortization[[#This Row],[principal]])</f>
        <v>2933707.2890507029</v>
      </c>
      <c r="J148" s="18">
        <f ca="1">IF(Amortization[[#This Row],[closing
balance]]&gt;0,LastRow-ROW(),0)</f>
        <v>215</v>
      </c>
    </row>
    <row r="149" spans="2:10" ht="15" customHeight="1" x14ac:dyDescent="0.25">
      <c r="B149" s="15">
        <f>ROWS($B$4:B149)</f>
        <v>146</v>
      </c>
      <c r="C149" s="20">
        <f ca="1">IF(ValuesEntered,IF(Amortization[[#This Row],['#]]&lt;=DurationOfLoan,IF(ROW()-ROW(Amortization[[#Headers],[payment
date]])=1,LoanStart,IF(I148&gt;0,EDATE(C148,1),"")),""),"")</f>
        <v>49633</v>
      </c>
      <c r="D149" s="14">
        <f ca="1">IF(ROW()-ROW(Amortization[[#Headers],[opening
balance]])=1,LoanAmount,IF(Amortization[[#This Row],[payment
date]]="",0,INDEX(Amortization[], ROW()-4,8)))</f>
        <v>2933707.2890507029</v>
      </c>
      <c r="E149" s="14">
        <f ca="1">IF(ValuesEntered,IF(ROW()-ROW(Amortization[[#Headers],[interest]])=1,-IPMT(InterestRate/12,1,DurationOfLoan-ROWS($C$4:C149)+1,Amortization[[#This Row],[opening
balance]]),IFERROR(-IPMT(InterestRate/12,1,Amortization[[#This Row],['#
remaining]],D150),0)),0)</f>
        <v>51317.790367714835</v>
      </c>
      <c r="F149" s="14">
        <f ca="1">IFERROR(IF(AND(ValuesEntered,Amortization[[#This Row],[payment
date]]&lt;&gt;""),-PPMT(InterestRate/12,1,DurationOfLoan-ROWS($C$4:C149)+1,Amortization[[#This Row],[opening
balance]]),""),0)</f>
        <v>1262.1251812832807</v>
      </c>
      <c r="G149" s="14">
        <f ca="1">IF(Amortization[[#This Row],[payment
date]]="",0,PropertyTaxAmount)</f>
        <v>375</v>
      </c>
      <c r="H149" s="14">
        <f ca="1">IF(Amortization[[#This Row],[payment
date]]="",0,Amortization[[#This Row],[interest]]+Amortization[[#This Row],[principal]]+Amortization[[#This Row],[property
tax]])</f>
        <v>52954.915548998113</v>
      </c>
      <c r="I149" s="14">
        <f ca="1">IF(Amortization[[#This Row],[payment
date]]="",0,Amortization[[#This Row],[opening
balance]]-Amortization[[#This Row],[principal]])</f>
        <v>2932445.1638694196</v>
      </c>
      <c r="J149" s="18">
        <f ca="1">IF(Amortization[[#This Row],[closing
balance]]&gt;0,LastRow-ROW(),0)</f>
        <v>214</v>
      </c>
    </row>
    <row r="150" spans="2:10" ht="15" customHeight="1" x14ac:dyDescent="0.25">
      <c r="B150" s="15">
        <f>ROWS($B$4:B150)</f>
        <v>147</v>
      </c>
      <c r="C150" s="20">
        <f ca="1">IF(ValuesEntered,IF(Amortization[[#This Row],['#]]&lt;=DurationOfLoan,IF(ROW()-ROW(Amortization[[#Headers],[payment
date]])=1,LoanStart,IF(I149&gt;0,EDATE(C149,1),"")),""),"")</f>
        <v>49663</v>
      </c>
      <c r="D150" s="14">
        <f ca="1">IF(ROW()-ROW(Amortization[[#Headers],[opening
balance]])=1,LoanAmount,IF(Amortization[[#This Row],[payment
date]]="",0,INDEX(Amortization[], ROW()-4,8)))</f>
        <v>2932445.1638694196</v>
      </c>
      <c r="E150" s="14">
        <f ca="1">IF(ValuesEntered,IF(ROW()-ROW(Amortization[[#Headers],[interest]])=1,-IPMT(InterestRate/12,1,DurationOfLoan-ROWS($C$4:C150)+1,Amortization[[#This Row],[opening
balance]]),IFERROR(-IPMT(InterestRate/12,1,Amortization[[#This Row],['#
remaining]],D151),0)),0)</f>
        <v>51295.316651205612</v>
      </c>
      <c r="F150" s="14">
        <f ca="1">IFERROR(IF(AND(ValuesEntered,Amortization[[#This Row],[payment
date]]&lt;&gt;""),-PPMT(InterestRate/12,1,DurationOfLoan-ROWS($C$4:C150)+1,Amortization[[#This Row],[opening
balance]]),""),0)</f>
        <v>1284.2123719557385</v>
      </c>
      <c r="G150" s="14">
        <f ca="1">IF(Amortization[[#This Row],[payment
date]]="",0,PropertyTaxAmount)</f>
        <v>375</v>
      </c>
      <c r="H150" s="14">
        <f ca="1">IF(Amortization[[#This Row],[payment
date]]="",0,Amortization[[#This Row],[interest]]+Amortization[[#This Row],[principal]]+Amortization[[#This Row],[property
tax]])</f>
        <v>52954.529023161347</v>
      </c>
      <c r="I150" s="14">
        <f ca="1">IF(Amortization[[#This Row],[payment
date]]="",0,Amortization[[#This Row],[opening
balance]]-Amortization[[#This Row],[principal]])</f>
        <v>2931160.951497464</v>
      </c>
      <c r="J150" s="18">
        <f ca="1">IF(Amortization[[#This Row],[closing
balance]]&gt;0,LastRow-ROW(),0)</f>
        <v>213</v>
      </c>
    </row>
    <row r="151" spans="2:10" ht="15" customHeight="1" x14ac:dyDescent="0.25">
      <c r="B151" s="15">
        <f>ROWS($B$4:B151)</f>
        <v>148</v>
      </c>
      <c r="C151" s="20">
        <f ca="1">IF(ValuesEntered,IF(Amortization[[#This Row],['#]]&lt;=DurationOfLoan,IF(ROW()-ROW(Amortization[[#Headers],[payment
date]])=1,LoanStart,IF(I150&gt;0,EDATE(C150,1),"")),""),"")</f>
        <v>49694</v>
      </c>
      <c r="D151" s="14">
        <f ca="1">IF(ROW()-ROW(Amortization[[#Headers],[opening
balance]])=1,LoanAmount,IF(Amortization[[#This Row],[payment
date]]="",0,INDEX(Amortization[], ROW()-4,8)))</f>
        <v>2931160.951497464</v>
      </c>
      <c r="E151" s="14">
        <f ca="1">IF(ValuesEntered,IF(ROW()-ROW(Amortization[[#Headers],[interest]])=1,-IPMT(InterestRate/12,1,DurationOfLoan-ROWS($C$4:C151)+1,Amortization[[#This Row],[opening
balance]]),IFERROR(-IPMT(InterestRate/12,1,Amortization[[#This Row],['#
remaining]],D152),0)),0)</f>
        <v>51272.449644657478</v>
      </c>
      <c r="F151" s="14">
        <f ca="1">IFERROR(IF(AND(ValuesEntered,Amortization[[#This Row],[payment
date]]&lt;&gt;""),-PPMT(InterestRate/12,1,DurationOfLoan-ROWS($C$4:C151)+1,Amortization[[#This Row],[opening
balance]]),""),0)</f>
        <v>1306.6860884649639</v>
      </c>
      <c r="G151" s="14">
        <f ca="1">IF(Amortization[[#This Row],[payment
date]]="",0,PropertyTaxAmount)</f>
        <v>375</v>
      </c>
      <c r="H151" s="14">
        <f ca="1">IF(Amortization[[#This Row],[payment
date]]="",0,Amortization[[#This Row],[interest]]+Amortization[[#This Row],[principal]]+Amortization[[#This Row],[property
tax]])</f>
        <v>52954.135733122443</v>
      </c>
      <c r="I151" s="14">
        <f ca="1">IF(Amortization[[#This Row],[payment
date]]="",0,Amortization[[#This Row],[opening
balance]]-Amortization[[#This Row],[principal]])</f>
        <v>2929854.2654089988</v>
      </c>
      <c r="J151" s="18">
        <f ca="1">IF(Amortization[[#This Row],[closing
balance]]&gt;0,LastRow-ROW(),0)</f>
        <v>212</v>
      </c>
    </row>
    <row r="152" spans="2:10" ht="15" customHeight="1" x14ac:dyDescent="0.25">
      <c r="B152" s="15">
        <f>ROWS($B$4:B152)</f>
        <v>149</v>
      </c>
      <c r="C152" s="20">
        <f ca="1">IF(ValuesEntered,IF(Amortization[[#This Row],['#]]&lt;=DurationOfLoan,IF(ROW()-ROW(Amortization[[#Headers],[payment
date]])=1,LoanStart,IF(I151&gt;0,EDATE(C151,1),"")),""),"")</f>
        <v>49725</v>
      </c>
      <c r="D152" s="14">
        <f ca="1">IF(ROW()-ROW(Amortization[[#Headers],[opening
balance]])=1,LoanAmount,IF(Amortization[[#This Row],[payment
date]]="",0,INDEX(Amortization[], ROW()-4,8)))</f>
        <v>2929854.2654089988</v>
      </c>
      <c r="E152" s="14">
        <f ca="1">IF(ValuesEntered,IF(ROW()-ROW(Amortization[[#Headers],[interest]])=1,-IPMT(InterestRate/12,1,DurationOfLoan-ROWS($C$4:C152)+1,Amortization[[#This Row],[opening
balance]]),IFERROR(-IPMT(InterestRate/12,1,Amortization[[#This Row],['#
remaining]],D153),0)),0)</f>
        <v>51249.182465494749</v>
      </c>
      <c r="F152" s="14">
        <f ca="1">IFERROR(IF(AND(ValuesEntered,Amortization[[#This Row],[payment
date]]&lt;&gt;""),-PPMT(InterestRate/12,1,DurationOfLoan-ROWS($C$4:C152)+1,Amortization[[#This Row],[opening
balance]]),""),0)</f>
        <v>1329.5530950131003</v>
      </c>
      <c r="G152" s="14">
        <f ca="1">IF(Amortization[[#This Row],[payment
date]]="",0,PropertyTaxAmount)</f>
        <v>375</v>
      </c>
      <c r="H152" s="14">
        <f ca="1">IF(Amortization[[#This Row],[payment
date]]="",0,Amortization[[#This Row],[interest]]+Amortization[[#This Row],[principal]]+Amortization[[#This Row],[property
tax]])</f>
        <v>52953.735560507848</v>
      </c>
      <c r="I152" s="14">
        <f ca="1">IF(Amortization[[#This Row],[payment
date]]="",0,Amortization[[#This Row],[opening
balance]]-Amortization[[#This Row],[principal]])</f>
        <v>2928524.7123139859</v>
      </c>
      <c r="J152" s="18">
        <f ca="1">IF(Amortization[[#This Row],[closing
balance]]&gt;0,LastRow-ROW(),0)</f>
        <v>211</v>
      </c>
    </row>
    <row r="153" spans="2:10" ht="15" customHeight="1" x14ac:dyDescent="0.25">
      <c r="B153" s="15">
        <f>ROWS($B$4:B153)</f>
        <v>150</v>
      </c>
      <c r="C153" s="20">
        <f ca="1">IF(ValuesEntered,IF(Amortization[[#This Row],['#]]&lt;=DurationOfLoan,IF(ROW()-ROW(Amortization[[#Headers],[payment
date]])=1,LoanStart,IF(I152&gt;0,EDATE(C152,1),"")),""),"")</f>
        <v>49754</v>
      </c>
      <c r="D153" s="14">
        <f ca="1">IF(ROW()-ROW(Amortization[[#Headers],[opening
balance]])=1,LoanAmount,IF(Amortization[[#This Row],[payment
date]]="",0,INDEX(Amortization[], ROW()-4,8)))</f>
        <v>2928524.7123139859</v>
      </c>
      <c r="E153" s="14">
        <f ca="1">IF(ValuesEntered,IF(ROW()-ROW(Amortization[[#Headers],[interest]])=1,-IPMT(InterestRate/12,1,DurationOfLoan-ROWS($C$4:C153)+1,Amortization[[#This Row],[opening
balance]]),IFERROR(-IPMT(InterestRate/12,1,Amortization[[#This Row],['#
remaining]],D154),0)),0)</f>
        <v>51225.508110696675</v>
      </c>
      <c r="F153" s="14">
        <f ca="1">IFERROR(IF(AND(ValuesEntered,Amortization[[#This Row],[payment
date]]&lt;&gt;""),-PPMT(InterestRate/12,1,DurationOfLoan-ROWS($C$4:C153)+1,Amortization[[#This Row],[opening
balance]]),""),0)</f>
        <v>1352.82027417583</v>
      </c>
      <c r="G153" s="14">
        <f ca="1">IF(Amortization[[#This Row],[payment
date]]="",0,PropertyTaxAmount)</f>
        <v>375</v>
      </c>
      <c r="H153" s="14">
        <f ca="1">IF(Amortization[[#This Row],[payment
date]]="",0,Amortization[[#This Row],[interest]]+Amortization[[#This Row],[principal]]+Amortization[[#This Row],[property
tax]])</f>
        <v>52953.328384872504</v>
      </c>
      <c r="I153" s="14">
        <f ca="1">IF(Amortization[[#This Row],[payment
date]]="",0,Amortization[[#This Row],[opening
balance]]-Amortization[[#This Row],[principal]])</f>
        <v>2927171.8920398103</v>
      </c>
      <c r="J153" s="18">
        <f ca="1">IF(Amortization[[#This Row],[closing
balance]]&gt;0,LastRow-ROW(),0)</f>
        <v>210</v>
      </c>
    </row>
    <row r="154" spans="2:10" ht="15" customHeight="1" x14ac:dyDescent="0.25">
      <c r="B154" s="15">
        <f>ROWS($B$4:B154)</f>
        <v>151</v>
      </c>
      <c r="C154" s="20">
        <f ca="1">IF(ValuesEntered,IF(Amortization[[#This Row],['#]]&lt;=DurationOfLoan,IF(ROW()-ROW(Amortization[[#Headers],[payment
date]])=1,LoanStart,IF(I153&gt;0,EDATE(C153,1),"")),""),"")</f>
        <v>49785</v>
      </c>
      <c r="D154" s="14">
        <f ca="1">IF(ROW()-ROW(Amortization[[#Headers],[opening
balance]])=1,LoanAmount,IF(Amortization[[#This Row],[payment
date]]="",0,INDEX(Amortization[], ROW()-4,8)))</f>
        <v>2927171.8920398103</v>
      </c>
      <c r="E154" s="14">
        <f ca="1">IF(ValuesEntered,IF(ROW()-ROW(Amortization[[#Headers],[interest]])=1,-IPMT(InterestRate/12,1,DurationOfLoan-ROWS($C$4:C154)+1,Amortization[[#This Row],[opening
balance]]),IFERROR(-IPMT(InterestRate/12,1,Amortization[[#This Row],['#
remaining]],D155),0)),0)</f>
        <v>51201.419454689632</v>
      </c>
      <c r="F154" s="14">
        <f ca="1">IFERROR(IF(AND(ValuesEntered,Amortization[[#This Row],[payment
date]]&lt;&gt;""),-PPMT(InterestRate/12,1,DurationOfLoan-ROWS($C$4:C154)+1,Amortization[[#This Row],[opening
balance]]),""),0)</f>
        <v>1376.4946289739071</v>
      </c>
      <c r="G154" s="14">
        <f ca="1">IF(Amortization[[#This Row],[payment
date]]="",0,PropertyTaxAmount)</f>
        <v>375</v>
      </c>
      <c r="H154" s="14">
        <f ca="1">IF(Amortization[[#This Row],[payment
date]]="",0,Amortization[[#This Row],[interest]]+Amortization[[#This Row],[principal]]+Amortization[[#This Row],[property
tax]])</f>
        <v>52952.914083663542</v>
      </c>
      <c r="I154" s="14">
        <f ca="1">IF(Amortization[[#This Row],[payment
date]]="",0,Amortization[[#This Row],[opening
balance]]-Amortization[[#This Row],[principal]])</f>
        <v>2925795.3974108365</v>
      </c>
      <c r="J154" s="18">
        <f ca="1">IF(Amortization[[#This Row],[closing
balance]]&gt;0,LastRow-ROW(),0)</f>
        <v>209</v>
      </c>
    </row>
    <row r="155" spans="2:10" ht="15" customHeight="1" x14ac:dyDescent="0.25">
      <c r="B155" s="15">
        <f>ROWS($B$4:B155)</f>
        <v>152</v>
      </c>
      <c r="C155" s="20">
        <f ca="1">IF(ValuesEntered,IF(Amortization[[#This Row],['#]]&lt;=DurationOfLoan,IF(ROW()-ROW(Amortization[[#Headers],[payment
date]])=1,LoanStart,IF(I154&gt;0,EDATE(C154,1),"")),""),"")</f>
        <v>49815</v>
      </c>
      <c r="D155" s="14">
        <f ca="1">IF(ROW()-ROW(Amortization[[#Headers],[opening
balance]])=1,LoanAmount,IF(Amortization[[#This Row],[payment
date]]="",0,INDEX(Amortization[], ROW()-4,8)))</f>
        <v>2925795.3974108365</v>
      </c>
      <c r="E155" s="14">
        <f ca="1">IF(ValuesEntered,IF(ROW()-ROW(Amortization[[#Headers],[interest]])=1,-IPMT(InterestRate/12,1,DurationOfLoan-ROWS($C$4:C155)+1,Amortization[[#This Row],[opening
balance]]),IFERROR(-IPMT(InterestRate/12,1,Amortization[[#This Row],['#
remaining]],D156),0)),0)</f>
        <v>51176.909247202464</v>
      </c>
      <c r="F155" s="14">
        <f ca="1">IFERROR(IF(AND(ValuesEntered,Amortization[[#This Row],[payment
date]]&lt;&gt;""),-PPMT(InterestRate/12,1,DurationOfLoan-ROWS($C$4:C155)+1,Amortization[[#This Row],[opening
balance]]),""),0)</f>
        <v>1400.5832849809503</v>
      </c>
      <c r="G155" s="14">
        <f ca="1">IF(Amortization[[#This Row],[payment
date]]="",0,PropertyTaxAmount)</f>
        <v>375</v>
      </c>
      <c r="H155" s="14">
        <f ca="1">IF(Amortization[[#This Row],[payment
date]]="",0,Amortization[[#This Row],[interest]]+Amortization[[#This Row],[principal]]+Amortization[[#This Row],[property
tax]])</f>
        <v>52952.492532183416</v>
      </c>
      <c r="I155" s="14">
        <f ca="1">IF(Amortization[[#This Row],[payment
date]]="",0,Amortization[[#This Row],[opening
balance]]-Amortization[[#This Row],[principal]])</f>
        <v>2924394.8141258555</v>
      </c>
      <c r="J155" s="18">
        <f ca="1">IF(Amortization[[#This Row],[closing
balance]]&gt;0,LastRow-ROW(),0)</f>
        <v>208</v>
      </c>
    </row>
    <row r="156" spans="2:10" ht="15" customHeight="1" x14ac:dyDescent="0.25">
      <c r="B156" s="15">
        <f>ROWS($B$4:B156)</f>
        <v>153</v>
      </c>
      <c r="C156" s="20">
        <f ca="1">IF(ValuesEntered,IF(Amortization[[#This Row],['#]]&lt;=DurationOfLoan,IF(ROW()-ROW(Amortization[[#Headers],[payment
date]])=1,LoanStart,IF(I155&gt;0,EDATE(C155,1),"")),""),"")</f>
        <v>49846</v>
      </c>
      <c r="D156" s="14">
        <f ca="1">IF(ROW()-ROW(Amortization[[#Headers],[opening
balance]])=1,LoanAmount,IF(Amortization[[#This Row],[payment
date]]="",0,INDEX(Amortization[], ROW()-4,8)))</f>
        <v>2924394.8141258555</v>
      </c>
      <c r="E156" s="14">
        <f ca="1">IF(ValuesEntered,IF(ROW()-ROW(Amortization[[#Headers],[interest]])=1,-IPMT(InterestRate/12,1,DurationOfLoan-ROWS($C$4:C156)+1,Amortization[[#This Row],[opening
balance]]),IFERROR(-IPMT(InterestRate/12,1,Amortization[[#This Row],['#
remaining]],D157),0)),0)</f>
        <v>51151.97011108428</v>
      </c>
      <c r="F156" s="14">
        <f ca="1">IFERROR(IF(AND(ValuesEntered,Amortization[[#This Row],[payment
date]]&lt;&gt;""),-PPMT(InterestRate/12,1,DurationOfLoan-ROWS($C$4:C156)+1,Amortization[[#This Row],[opening
balance]]),""),0)</f>
        <v>1425.0934924681176</v>
      </c>
      <c r="G156" s="14">
        <f ca="1">IF(Amortization[[#This Row],[payment
date]]="",0,PropertyTaxAmount)</f>
        <v>375</v>
      </c>
      <c r="H156" s="14">
        <f ca="1">IF(Amortization[[#This Row],[payment
date]]="",0,Amortization[[#This Row],[interest]]+Amortization[[#This Row],[principal]]+Amortization[[#This Row],[property
tax]])</f>
        <v>52952.0636035524</v>
      </c>
      <c r="I156" s="14">
        <f ca="1">IF(Amortization[[#This Row],[payment
date]]="",0,Amortization[[#This Row],[opening
balance]]-Amortization[[#This Row],[principal]])</f>
        <v>2922969.7206333876</v>
      </c>
      <c r="J156" s="18">
        <f ca="1">IF(Amortization[[#This Row],[closing
balance]]&gt;0,LastRow-ROW(),0)</f>
        <v>207</v>
      </c>
    </row>
    <row r="157" spans="2:10" ht="15" customHeight="1" x14ac:dyDescent="0.25">
      <c r="B157" s="15">
        <f>ROWS($B$4:B157)</f>
        <v>154</v>
      </c>
      <c r="C157" s="20">
        <f ca="1">IF(ValuesEntered,IF(Amortization[[#This Row],['#]]&lt;=DurationOfLoan,IF(ROW()-ROW(Amortization[[#Headers],[payment
date]])=1,LoanStart,IF(I156&gt;0,EDATE(C156,1),"")),""),"")</f>
        <v>49876</v>
      </c>
      <c r="D157" s="14">
        <f ca="1">IF(ROW()-ROW(Amortization[[#Headers],[opening
balance]])=1,LoanAmount,IF(Amortization[[#This Row],[payment
date]]="",0,INDEX(Amortization[], ROW()-4,8)))</f>
        <v>2922969.7206333876</v>
      </c>
      <c r="E157" s="14">
        <f ca="1">IF(ValuesEntered,IF(ROW()-ROW(Amortization[[#Headers],[interest]])=1,-IPMT(InterestRate/12,1,DurationOfLoan-ROWS($C$4:C157)+1,Amortization[[#This Row],[opening
balance]]),IFERROR(-IPMT(InterestRate/12,1,Amortization[[#This Row],['#
remaining]],D158),0)),0)</f>
        <v>51126.594540084014</v>
      </c>
      <c r="F157" s="14">
        <f ca="1">IFERROR(IF(AND(ValuesEntered,Amortization[[#This Row],[payment
date]]&lt;&gt;""),-PPMT(InterestRate/12,1,DurationOfLoan-ROWS($C$4:C157)+1,Amortization[[#This Row],[opening
balance]]),""),0)</f>
        <v>1450.0326285863093</v>
      </c>
      <c r="G157" s="14">
        <f ca="1">IF(Amortization[[#This Row],[payment
date]]="",0,PropertyTaxAmount)</f>
        <v>375</v>
      </c>
      <c r="H157" s="14">
        <f ca="1">IF(Amortization[[#This Row],[payment
date]]="",0,Amortization[[#This Row],[interest]]+Amortization[[#This Row],[principal]]+Amortization[[#This Row],[property
tax]])</f>
        <v>52951.627168670326</v>
      </c>
      <c r="I157" s="14">
        <f ca="1">IF(Amortization[[#This Row],[payment
date]]="",0,Amortization[[#This Row],[opening
balance]]-Amortization[[#This Row],[principal]])</f>
        <v>2921519.688004801</v>
      </c>
      <c r="J157" s="18">
        <f ca="1">IF(Amortization[[#This Row],[closing
balance]]&gt;0,LastRow-ROW(),0)</f>
        <v>206</v>
      </c>
    </row>
    <row r="158" spans="2:10" ht="15" customHeight="1" x14ac:dyDescent="0.25">
      <c r="B158" s="15">
        <f>ROWS($B$4:B158)</f>
        <v>155</v>
      </c>
      <c r="C158" s="20">
        <f ca="1">IF(ValuesEntered,IF(Amortization[[#This Row],['#]]&lt;=DurationOfLoan,IF(ROW()-ROW(Amortization[[#Headers],[payment
date]])=1,LoanStart,IF(I157&gt;0,EDATE(C157,1),"")),""),"")</f>
        <v>49907</v>
      </c>
      <c r="D158" s="14">
        <f ca="1">IF(ROW()-ROW(Amortization[[#Headers],[opening
balance]])=1,LoanAmount,IF(Amortization[[#This Row],[payment
date]]="",0,INDEX(Amortization[], ROW()-4,8)))</f>
        <v>2921519.688004801</v>
      </c>
      <c r="E158" s="14">
        <f ca="1">IF(ValuesEntered,IF(ROW()-ROW(Amortization[[#Headers],[interest]])=1,-IPMT(InterestRate/12,1,DurationOfLoan-ROWS($C$4:C158)+1,Amortization[[#This Row],[opening
balance]]),IFERROR(-IPMT(InterestRate/12,1,Amortization[[#This Row],['#
remaining]],D159),0)),0)</f>
        <v>51100.774896591247</v>
      </c>
      <c r="F158" s="14">
        <f ca="1">IFERROR(IF(AND(ValuesEntered,Amortization[[#This Row],[payment
date]]&lt;&gt;""),-PPMT(InterestRate/12,1,DurationOfLoan-ROWS($C$4:C158)+1,Amortization[[#This Row],[opening
balance]]),""),0)</f>
        <v>1475.4081995865693</v>
      </c>
      <c r="G158" s="14">
        <f ca="1">IF(Amortization[[#This Row],[payment
date]]="",0,PropertyTaxAmount)</f>
        <v>375</v>
      </c>
      <c r="H158" s="14">
        <f ca="1">IF(Amortization[[#This Row],[payment
date]]="",0,Amortization[[#This Row],[interest]]+Amortization[[#This Row],[principal]]+Amortization[[#This Row],[property
tax]])</f>
        <v>52951.183096177818</v>
      </c>
      <c r="I158" s="14">
        <f ca="1">IF(Amortization[[#This Row],[payment
date]]="",0,Amortization[[#This Row],[opening
balance]]-Amortization[[#This Row],[principal]])</f>
        <v>2920044.2798052146</v>
      </c>
      <c r="J158" s="18">
        <f ca="1">IF(Amortization[[#This Row],[closing
balance]]&gt;0,LastRow-ROW(),0)</f>
        <v>205</v>
      </c>
    </row>
    <row r="159" spans="2:10" ht="15" customHeight="1" x14ac:dyDescent="0.25">
      <c r="B159" s="15">
        <f>ROWS($B$4:B159)</f>
        <v>156</v>
      </c>
      <c r="C159" s="20">
        <f ca="1">IF(ValuesEntered,IF(Amortization[[#This Row],['#]]&lt;=DurationOfLoan,IF(ROW()-ROW(Amortization[[#Headers],[payment
date]])=1,LoanStart,IF(I158&gt;0,EDATE(C158,1),"")),""),"")</f>
        <v>49938</v>
      </c>
      <c r="D159" s="14">
        <f ca="1">IF(ROW()-ROW(Amortization[[#Headers],[opening
balance]])=1,LoanAmount,IF(Amortization[[#This Row],[payment
date]]="",0,INDEX(Amortization[], ROW()-4,8)))</f>
        <v>2920044.2798052146</v>
      </c>
      <c r="E159" s="14">
        <f ca="1">IF(ValuesEntered,IF(ROW()-ROW(Amortization[[#Headers],[interest]])=1,-IPMT(InterestRate/12,1,DurationOfLoan-ROWS($C$4:C159)+1,Amortization[[#This Row],[opening
balance]]),IFERROR(-IPMT(InterestRate/12,1,Amortization[[#This Row],['#
remaining]],D160),0)),0)</f>
        <v>51074.503409337362</v>
      </c>
      <c r="F159" s="14">
        <f ca="1">IFERROR(IF(AND(ValuesEntered,Amortization[[#This Row],[payment
date]]&lt;&gt;""),-PPMT(InterestRate/12,1,DurationOfLoan-ROWS($C$4:C159)+1,Amortization[[#This Row],[opening
balance]]),""),0)</f>
        <v>1501.2278430793351</v>
      </c>
      <c r="G159" s="14">
        <f ca="1">IF(Amortization[[#This Row],[payment
date]]="",0,PropertyTaxAmount)</f>
        <v>375</v>
      </c>
      <c r="H159" s="14">
        <f ca="1">IF(Amortization[[#This Row],[payment
date]]="",0,Amortization[[#This Row],[interest]]+Amortization[[#This Row],[principal]]+Amortization[[#This Row],[property
tax]])</f>
        <v>52950.731252416699</v>
      </c>
      <c r="I159" s="14">
        <f ca="1">IF(Amortization[[#This Row],[payment
date]]="",0,Amortization[[#This Row],[opening
balance]]-Amortization[[#This Row],[principal]])</f>
        <v>2918543.0519621354</v>
      </c>
      <c r="J159" s="18">
        <f ca="1">IF(Amortization[[#This Row],[closing
balance]]&gt;0,LastRow-ROW(),0)</f>
        <v>204</v>
      </c>
    </row>
    <row r="160" spans="2:10" ht="15" customHeight="1" x14ac:dyDescent="0.25">
      <c r="B160" s="15">
        <f>ROWS($B$4:B160)</f>
        <v>157</v>
      </c>
      <c r="C160" s="20">
        <f ca="1">IF(ValuesEntered,IF(Amortization[[#This Row],['#]]&lt;=DurationOfLoan,IF(ROW()-ROW(Amortization[[#Headers],[payment
date]])=1,LoanStart,IF(I159&gt;0,EDATE(C159,1),"")),""),"")</f>
        <v>49968</v>
      </c>
      <c r="D160" s="14">
        <f ca="1">IF(ROW()-ROW(Amortization[[#Headers],[opening
balance]])=1,LoanAmount,IF(Amortization[[#This Row],[payment
date]]="",0,INDEX(Amortization[], ROW()-4,8)))</f>
        <v>2918543.0519621354</v>
      </c>
      <c r="E160" s="14">
        <f ca="1">IF(ValuesEntered,IF(ROW()-ROW(Amortization[[#Headers],[interest]])=1,-IPMT(InterestRate/12,1,DurationOfLoan-ROWS($C$4:C160)+1,Amortization[[#This Row],[opening
balance]]),IFERROR(-IPMT(InterestRate/12,1,Amortization[[#This Row],['#
remaining]],D161),0)),0)</f>
        <v>51047.772171056531</v>
      </c>
      <c r="F160" s="14">
        <f ca="1">IFERROR(IF(AND(ValuesEntered,Amortization[[#This Row],[payment
date]]&lt;&gt;""),-PPMT(InterestRate/12,1,DurationOfLoan-ROWS($C$4:C160)+1,Amortization[[#This Row],[opening
balance]]),""),0)</f>
        <v>1527.4993303332233</v>
      </c>
      <c r="G160" s="14">
        <f ca="1">IF(Amortization[[#This Row],[payment
date]]="",0,PropertyTaxAmount)</f>
        <v>375</v>
      </c>
      <c r="H160" s="14">
        <f ca="1">IF(Amortization[[#This Row],[payment
date]]="",0,Amortization[[#This Row],[interest]]+Amortization[[#This Row],[principal]]+Amortization[[#This Row],[property
tax]])</f>
        <v>52950.271501389754</v>
      </c>
      <c r="I160" s="14">
        <f ca="1">IF(Amortization[[#This Row],[payment
date]]="",0,Amortization[[#This Row],[opening
balance]]-Amortization[[#This Row],[principal]])</f>
        <v>2917015.5526318019</v>
      </c>
      <c r="J160" s="18">
        <f ca="1">IF(Amortization[[#This Row],[closing
balance]]&gt;0,LastRow-ROW(),0)</f>
        <v>203</v>
      </c>
    </row>
    <row r="161" spans="2:10" ht="15" customHeight="1" x14ac:dyDescent="0.25">
      <c r="B161" s="15">
        <f>ROWS($B$4:B161)</f>
        <v>158</v>
      </c>
      <c r="C161" s="20">
        <f ca="1">IF(ValuesEntered,IF(Amortization[[#This Row],['#]]&lt;=DurationOfLoan,IF(ROW()-ROW(Amortization[[#Headers],[payment
date]])=1,LoanStart,IF(I160&gt;0,EDATE(C160,1),"")),""),"")</f>
        <v>49999</v>
      </c>
      <c r="D161" s="14">
        <f ca="1">IF(ROW()-ROW(Amortization[[#Headers],[opening
balance]])=1,LoanAmount,IF(Amortization[[#This Row],[payment
date]]="",0,INDEX(Amortization[], ROW()-4,8)))</f>
        <v>2917015.5526318019</v>
      </c>
      <c r="E161" s="14">
        <f ca="1">IF(ValuesEntered,IF(ROW()-ROW(Amortization[[#Headers],[interest]])=1,-IPMT(InterestRate/12,1,DurationOfLoan-ROWS($C$4:C161)+1,Amortization[[#This Row],[opening
balance]]),IFERROR(-IPMT(InterestRate/12,1,Amortization[[#This Row],['#
remaining]],D162),0)),0)</f>
        <v>51020.573136105784</v>
      </c>
      <c r="F161" s="14">
        <f ca="1">IFERROR(IF(AND(ValuesEntered,Amortization[[#This Row],[payment
date]]&lt;&gt;""),-PPMT(InterestRate/12,1,DurationOfLoan-ROWS($C$4:C161)+1,Amortization[[#This Row],[opening
balance]]),""),0)</f>
        <v>1554.2305686140542</v>
      </c>
      <c r="G161" s="14">
        <f ca="1">IF(Amortization[[#This Row],[payment
date]]="",0,PropertyTaxAmount)</f>
        <v>375</v>
      </c>
      <c r="H161" s="14">
        <f ca="1">IF(Amortization[[#This Row],[payment
date]]="",0,Amortization[[#This Row],[interest]]+Amortization[[#This Row],[principal]]+Amortization[[#This Row],[property
tax]])</f>
        <v>52949.803704719838</v>
      </c>
      <c r="I161" s="14">
        <f ca="1">IF(Amortization[[#This Row],[payment
date]]="",0,Amortization[[#This Row],[opening
balance]]-Amortization[[#This Row],[principal]])</f>
        <v>2915461.3220631881</v>
      </c>
      <c r="J161" s="18">
        <f ca="1">IF(Amortization[[#This Row],[closing
balance]]&gt;0,LastRow-ROW(),0)</f>
        <v>202</v>
      </c>
    </row>
    <row r="162" spans="2:10" ht="15" customHeight="1" x14ac:dyDescent="0.25">
      <c r="B162" s="15">
        <f>ROWS($B$4:B162)</f>
        <v>159</v>
      </c>
      <c r="C162" s="20">
        <f ca="1">IF(ValuesEntered,IF(Amortization[[#This Row],['#]]&lt;=DurationOfLoan,IF(ROW()-ROW(Amortization[[#Headers],[payment
date]])=1,LoanStart,IF(I161&gt;0,EDATE(C161,1),"")),""),"")</f>
        <v>50029</v>
      </c>
      <c r="D162" s="14">
        <f ca="1">IF(ROW()-ROW(Amortization[[#Headers],[opening
balance]])=1,LoanAmount,IF(Amortization[[#This Row],[payment
date]]="",0,INDEX(Amortization[], ROW()-4,8)))</f>
        <v>2915461.3220631881</v>
      </c>
      <c r="E162" s="14">
        <f ca="1">IF(ValuesEntered,IF(ROW()-ROW(Amortization[[#Headers],[interest]])=1,-IPMT(InterestRate/12,1,DurationOfLoan-ROWS($C$4:C162)+1,Amortization[[#This Row],[opening
balance]]),IFERROR(-IPMT(InterestRate/12,1,Amortization[[#This Row],['#
remaining]],D163),0)),0)</f>
        <v>50992.898118043398</v>
      </c>
      <c r="F162" s="14">
        <f ca="1">IFERROR(IF(AND(ValuesEntered,Amortization[[#This Row],[payment
date]]&lt;&gt;""),-PPMT(InterestRate/12,1,DurationOfLoan-ROWS($C$4:C162)+1,Amortization[[#This Row],[opening
balance]]),""),0)</f>
        <v>1581.4296035647999</v>
      </c>
      <c r="G162" s="14">
        <f ca="1">IF(Amortization[[#This Row],[payment
date]]="",0,PropertyTaxAmount)</f>
        <v>375</v>
      </c>
      <c r="H162" s="14">
        <f ca="1">IF(Amortization[[#This Row],[payment
date]]="",0,Amortization[[#This Row],[interest]]+Amortization[[#This Row],[principal]]+Amortization[[#This Row],[property
tax]])</f>
        <v>52949.327721608199</v>
      </c>
      <c r="I162" s="14">
        <f ca="1">IF(Amortization[[#This Row],[payment
date]]="",0,Amortization[[#This Row],[opening
balance]]-Amortization[[#This Row],[principal]])</f>
        <v>2913879.892459623</v>
      </c>
      <c r="J162" s="18">
        <f ca="1">IF(Amortization[[#This Row],[closing
balance]]&gt;0,LastRow-ROW(),0)</f>
        <v>201</v>
      </c>
    </row>
    <row r="163" spans="2:10" ht="15" customHeight="1" x14ac:dyDescent="0.25">
      <c r="B163" s="15">
        <f>ROWS($B$4:B163)</f>
        <v>160</v>
      </c>
      <c r="C163" s="20">
        <f ca="1">IF(ValuesEntered,IF(Amortization[[#This Row],['#]]&lt;=DurationOfLoan,IF(ROW()-ROW(Amortization[[#Headers],[payment
date]])=1,LoanStart,IF(I162&gt;0,EDATE(C162,1),"")),""),"")</f>
        <v>50060</v>
      </c>
      <c r="D163" s="14">
        <f ca="1">IF(ROW()-ROW(Amortization[[#Headers],[opening
balance]])=1,LoanAmount,IF(Amortization[[#This Row],[payment
date]]="",0,INDEX(Amortization[], ROW()-4,8)))</f>
        <v>2913879.892459623</v>
      </c>
      <c r="E163" s="14">
        <f ca="1">IF(ValuesEntered,IF(ROW()-ROW(Amortization[[#Headers],[interest]])=1,-IPMT(InterestRate/12,1,DurationOfLoan-ROWS($C$4:C163)+1,Amortization[[#This Row],[opening
balance]]),IFERROR(-IPMT(InterestRate/12,1,Amortization[[#This Row],['#
remaining]],D164),0)),0)</f>
        <v>50964.738787164919</v>
      </c>
      <c r="F163" s="14">
        <f ca="1">IFERROR(IF(AND(ValuesEntered,Amortization[[#This Row],[payment
date]]&lt;&gt;""),-PPMT(InterestRate/12,1,DurationOfLoan-ROWS($C$4:C163)+1,Amortization[[#This Row],[opening
balance]]),""),0)</f>
        <v>1609.1046216271845</v>
      </c>
      <c r="G163" s="14">
        <f ca="1">IF(Amortization[[#This Row],[payment
date]]="",0,PropertyTaxAmount)</f>
        <v>375</v>
      </c>
      <c r="H163" s="14">
        <f ca="1">IF(Amortization[[#This Row],[payment
date]]="",0,Amortization[[#This Row],[interest]]+Amortization[[#This Row],[principal]]+Amortization[[#This Row],[property
tax]])</f>
        <v>52948.843408792105</v>
      </c>
      <c r="I163" s="14">
        <f ca="1">IF(Amortization[[#This Row],[payment
date]]="",0,Amortization[[#This Row],[opening
balance]]-Amortization[[#This Row],[principal]])</f>
        <v>2912270.7878379957</v>
      </c>
      <c r="J163" s="18">
        <f ca="1">IF(Amortization[[#This Row],[closing
balance]]&gt;0,LastRow-ROW(),0)</f>
        <v>200</v>
      </c>
    </row>
    <row r="164" spans="2:10" ht="15" customHeight="1" x14ac:dyDescent="0.25">
      <c r="B164" s="15">
        <f>ROWS($B$4:B164)</f>
        <v>161</v>
      </c>
      <c r="C164" s="20">
        <f ca="1">IF(ValuesEntered,IF(Amortization[[#This Row],['#]]&lt;=DurationOfLoan,IF(ROW()-ROW(Amortization[[#Headers],[payment
date]])=1,LoanStart,IF(I163&gt;0,EDATE(C163,1),"")),""),"")</f>
        <v>50091</v>
      </c>
      <c r="D164" s="14">
        <f ca="1">IF(ROW()-ROW(Amortization[[#Headers],[opening
balance]])=1,LoanAmount,IF(Amortization[[#This Row],[payment
date]]="",0,INDEX(Amortization[], ROW()-4,8)))</f>
        <v>2912270.7878379957</v>
      </c>
      <c r="E164" s="14">
        <f ca="1">IF(ValuesEntered,IF(ROW()-ROW(Amortization[[#Headers],[interest]])=1,-IPMT(InterestRate/12,1,DurationOfLoan-ROWS($C$4:C164)+1,Amortization[[#This Row],[opening
balance]]),IFERROR(-IPMT(InterestRate/12,1,Amortization[[#This Row],['#
remaining]],D165),0)),0)</f>
        <v>50936.086667996067</v>
      </c>
      <c r="F164" s="14">
        <f ca="1">IFERROR(IF(AND(ValuesEntered,Amortization[[#This Row],[payment
date]]&lt;&gt;""),-PPMT(InterestRate/12,1,DurationOfLoan-ROWS($C$4:C164)+1,Amortization[[#This Row],[opening
balance]]),""),0)</f>
        <v>1637.26395250566</v>
      </c>
      <c r="G164" s="14">
        <f ca="1">IF(Amortization[[#This Row],[payment
date]]="",0,PropertyTaxAmount)</f>
        <v>375</v>
      </c>
      <c r="H164" s="14">
        <f ca="1">IF(Amortization[[#This Row],[payment
date]]="",0,Amortization[[#This Row],[interest]]+Amortization[[#This Row],[principal]]+Amortization[[#This Row],[property
tax]])</f>
        <v>52948.350620501726</v>
      </c>
      <c r="I164" s="14">
        <f ca="1">IF(Amortization[[#This Row],[payment
date]]="",0,Amortization[[#This Row],[opening
balance]]-Amortization[[#This Row],[principal]])</f>
        <v>2910633.5238854899</v>
      </c>
      <c r="J164" s="18">
        <f ca="1">IF(Amortization[[#This Row],[closing
balance]]&gt;0,LastRow-ROW(),0)</f>
        <v>199</v>
      </c>
    </row>
    <row r="165" spans="2:10" ht="15" customHeight="1" x14ac:dyDescent="0.25">
      <c r="B165" s="15">
        <f>ROWS($B$4:B165)</f>
        <v>162</v>
      </c>
      <c r="C165" s="20">
        <f ca="1">IF(ValuesEntered,IF(Amortization[[#This Row],['#]]&lt;=DurationOfLoan,IF(ROW()-ROW(Amortization[[#Headers],[payment
date]])=1,LoanStart,IF(I164&gt;0,EDATE(C164,1),"")),""),"")</f>
        <v>50119</v>
      </c>
      <c r="D165" s="14">
        <f ca="1">IF(ROW()-ROW(Amortization[[#Headers],[opening
balance]])=1,LoanAmount,IF(Amortization[[#This Row],[payment
date]]="",0,INDEX(Amortization[], ROW()-4,8)))</f>
        <v>2910633.5238854899</v>
      </c>
      <c r="E165" s="14">
        <f ca="1">IF(ValuesEntered,IF(ROW()-ROW(Amortization[[#Headers],[interest]])=1,-IPMT(InterestRate/12,1,DurationOfLoan-ROWS($C$4:C165)+1,Amortization[[#This Row],[opening
balance]]),IFERROR(-IPMT(InterestRate/12,1,Amortization[[#This Row],['#
remaining]],D166),0)),0)</f>
        <v>50906.933136741769</v>
      </c>
      <c r="F165" s="14">
        <f ca="1">IFERROR(IF(AND(ValuesEntered,Amortization[[#This Row],[payment
date]]&lt;&gt;""),-PPMT(InterestRate/12,1,DurationOfLoan-ROWS($C$4:C165)+1,Amortization[[#This Row],[opening
balance]]),""),0)</f>
        <v>1665.9160716745084</v>
      </c>
      <c r="G165" s="14">
        <f ca="1">IF(Amortization[[#This Row],[payment
date]]="",0,PropertyTaxAmount)</f>
        <v>375</v>
      </c>
      <c r="H165" s="14">
        <f ca="1">IF(Amortization[[#This Row],[payment
date]]="",0,Amortization[[#This Row],[interest]]+Amortization[[#This Row],[principal]]+Amortization[[#This Row],[property
tax]])</f>
        <v>52947.849208416279</v>
      </c>
      <c r="I165" s="14">
        <f ca="1">IF(Amortization[[#This Row],[payment
date]]="",0,Amortization[[#This Row],[opening
balance]]-Amortization[[#This Row],[principal]])</f>
        <v>2908967.6078138156</v>
      </c>
      <c r="J165" s="18">
        <f ca="1">IF(Amortization[[#This Row],[closing
balance]]&gt;0,LastRow-ROW(),0)</f>
        <v>198</v>
      </c>
    </row>
    <row r="166" spans="2:10" ht="15" customHeight="1" x14ac:dyDescent="0.25">
      <c r="B166" s="15">
        <f>ROWS($B$4:B166)</f>
        <v>163</v>
      </c>
      <c r="C166" s="20">
        <f ca="1">IF(ValuesEntered,IF(Amortization[[#This Row],['#]]&lt;=DurationOfLoan,IF(ROW()-ROW(Amortization[[#Headers],[payment
date]])=1,LoanStart,IF(I165&gt;0,EDATE(C165,1),"")),""),"")</f>
        <v>50150</v>
      </c>
      <c r="D166" s="14">
        <f ca="1">IF(ROW()-ROW(Amortization[[#Headers],[opening
balance]])=1,LoanAmount,IF(Amortization[[#This Row],[payment
date]]="",0,INDEX(Amortization[], ROW()-4,8)))</f>
        <v>2908967.6078138156</v>
      </c>
      <c r="E166" s="14">
        <f ca="1">IF(ValuesEntered,IF(ROW()-ROW(Amortization[[#Headers],[interest]])=1,-IPMT(InterestRate/12,1,DurationOfLoan-ROWS($C$4:C166)+1,Amortization[[#This Row],[opening
balance]]),IFERROR(-IPMT(InterestRate/12,1,Amortization[[#This Row],['#
remaining]],D167),0)),0)</f>
        <v>50877.269418690514</v>
      </c>
      <c r="F166" s="14">
        <f ca="1">IFERROR(IF(AND(ValuesEntered,Amortization[[#This Row],[payment
date]]&lt;&gt;""),-PPMT(InterestRate/12,1,DurationOfLoan-ROWS($C$4:C166)+1,Amortization[[#This Row],[opening
balance]]),""),0)</f>
        <v>1695.0696029288131</v>
      </c>
      <c r="G166" s="14">
        <f ca="1">IF(Amortization[[#This Row],[payment
date]]="",0,PropertyTaxAmount)</f>
        <v>375</v>
      </c>
      <c r="H166" s="14">
        <f ca="1">IF(Amortization[[#This Row],[payment
date]]="",0,Amortization[[#This Row],[interest]]+Amortization[[#This Row],[principal]]+Amortization[[#This Row],[property
tax]])</f>
        <v>52947.339021619329</v>
      </c>
      <c r="I166" s="14">
        <f ca="1">IF(Amortization[[#This Row],[payment
date]]="",0,Amortization[[#This Row],[opening
balance]]-Amortization[[#This Row],[principal]])</f>
        <v>2907272.538210887</v>
      </c>
      <c r="J166" s="18">
        <f ca="1">IF(Amortization[[#This Row],[closing
balance]]&gt;0,LastRow-ROW(),0)</f>
        <v>197</v>
      </c>
    </row>
    <row r="167" spans="2:10" ht="15" customHeight="1" x14ac:dyDescent="0.25">
      <c r="B167" s="15">
        <f>ROWS($B$4:B167)</f>
        <v>164</v>
      </c>
      <c r="C167" s="20">
        <f ca="1">IF(ValuesEntered,IF(Amortization[[#This Row],['#]]&lt;=DurationOfLoan,IF(ROW()-ROW(Amortization[[#Headers],[payment
date]])=1,LoanStart,IF(I166&gt;0,EDATE(C166,1),"")),""),"")</f>
        <v>50180</v>
      </c>
      <c r="D167" s="14">
        <f ca="1">IF(ROW()-ROW(Amortization[[#Headers],[opening
balance]])=1,LoanAmount,IF(Amortization[[#This Row],[payment
date]]="",0,INDEX(Amortization[], ROW()-4,8)))</f>
        <v>2907272.538210887</v>
      </c>
      <c r="E167" s="14">
        <f ca="1">IF(ValuesEntered,IF(ROW()-ROW(Amortization[[#Headers],[interest]])=1,-IPMT(InterestRate/12,1,DurationOfLoan-ROWS($C$4:C167)+1,Amortization[[#This Row],[opening
balance]]),IFERROR(-IPMT(InterestRate/12,1,Amortization[[#This Row],['#
remaining]],D168),0)),0)</f>
        <v>50847.086585573372</v>
      </c>
      <c r="F167" s="14">
        <f ca="1">IFERROR(IF(AND(ValuesEntered,Amortization[[#This Row],[payment
date]]&lt;&gt;""),-PPMT(InterestRate/12,1,DurationOfLoan-ROWS($C$4:C167)+1,Amortization[[#This Row],[opening
balance]]),""),0)</f>
        <v>1724.7333209800672</v>
      </c>
      <c r="G167" s="14">
        <f ca="1">IF(Amortization[[#This Row],[payment
date]]="",0,PropertyTaxAmount)</f>
        <v>375</v>
      </c>
      <c r="H167" s="14">
        <f ca="1">IF(Amortization[[#This Row],[payment
date]]="",0,Amortization[[#This Row],[interest]]+Amortization[[#This Row],[principal]]+Amortization[[#This Row],[property
tax]])</f>
        <v>52946.819906553443</v>
      </c>
      <c r="I167" s="14">
        <f ca="1">IF(Amortization[[#This Row],[payment
date]]="",0,Amortization[[#This Row],[opening
balance]]-Amortization[[#This Row],[principal]])</f>
        <v>2905547.8048899071</v>
      </c>
      <c r="J167" s="18">
        <f ca="1">IF(Amortization[[#This Row],[closing
balance]]&gt;0,LastRow-ROW(),0)</f>
        <v>196</v>
      </c>
    </row>
    <row r="168" spans="2:10" ht="15" customHeight="1" x14ac:dyDescent="0.25">
      <c r="B168" s="15">
        <f>ROWS($B$4:B168)</f>
        <v>165</v>
      </c>
      <c r="C168" s="20">
        <f ca="1">IF(ValuesEntered,IF(Amortization[[#This Row],['#]]&lt;=DurationOfLoan,IF(ROW()-ROW(Amortization[[#Headers],[payment
date]])=1,LoanStart,IF(I167&gt;0,EDATE(C167,1),"")),""),"")</f>
        <v>50211</v>
      </c>
      <c r="D168" s="14">
        <f ca="1">IF(ROW()-ROW(Amortization[[#Headers],[opening
balance]])=1,LoanAmount,IF(Amortization[[#This Row],[payment
date]]="",0,INDEX(Amortization[], ROW()-4,8)))</f>
        <v>2905547.8048899071</v>
      </c>
      <c r="E168" s="14">
        <f ca="1">IF(ValuesEntered,IF(ROW()-ROW(Amortization[[#Headers],[interest]])=1,-IPMT(InterestRate/12,1,DurationOfLoan-ROWS($C$4:C168)+1,Amortization[[#This Row],[opening
balance]]),IFERROR(-IPMT(InterestRate/12,1,Amortization[[#This Row],['#
remaining]],D169),0)),0)</f>
        <v>50816.375552876663</v>
      </c>
      <c r="F168" s="14">
        <f ca="1">IFERROR(IF(AND(ValuesEntered,Amortization[[#This Row],[payment
date]]&lt;&gt;""),-PPMT(InterestRate/12,1,DurationOfLoan-ROWS($C$4:C168)+1,Amortization[[#This Row],[opening
balance]]),""),0)</f>
        <v>1754.9161540972184</v>
      </c>
      <c r="G168" s="14">
        <f ca="1">IF(Amortization[[#This Row],[payment
date]]="",0,PropertyTaxAmount)</f>
        <v>375</v>
      </c>
      <c r="H168" s="14">
        <f ca="1">IF(Amortization[[#This Row],[payment
date]]="",0,Amortization[[#This Row],[interest]]+Amortization[[#This Row],[principal]]+Amortization[[#This Row],[property
tax]])</f>
        <v>52946.291706973883</v>
      </c>
      <c r="I168" s="14">
        <f ca="1">IF(Amortization[[#This Row],[payment
date]]="",0,Amortization[[#This Row],[opening
balance]]-Amortization[[#This Row],[principal]])</f>
        <v>2903792.8887358098</v>
      </c>
      <c r="J168" s="18">
        <f ca="1">IF(Amortization[[#This Row],[closing
balance]]&gt;0,LastRow-ROW(),0)</f>
        <v>195</v>
      </c>
    </row>
    <row r="169" spans="2:10" ht="15" customHeight="1" x14ac:dyDescent="0.25">
      <c r="B169" s="15">
        <f>ROWS($B$4:B169)</f>
        <v>166</v>
      </c>
      <c r="C169" s="20">
        <f ca="1">IF(ValuesEntered,IF(Amortization[[#This Row],['#]]&lt;=DurationOfLoan,IF(ROW()-ROW(Amortization[[#Headers],[payment
date]])=1,LoanStart,IF(I168&gt;0,EDATE(C168,1),"")),""),"")</f>
        <v>50241</v>
      </c>
      <c r="D169" s="14">
        <f ca="1">IF(ROW()-ROW(Amortization[[#Headers],[opening
balance]])=1,LoanAmount,IF(Amortization[[#This Row],[payment
date]]="",0,INDEX(Amortization[], ROW()-4,8)))</f>
        <v>2903792.8887358098</v>
      </c>
      <c r="E169" s="14">
        <f ca="1">IF(ValuesEntered,IF(ROW()-ROW(Amortization[[#Headers],[interest]])=1,-IPMT(InterestRate/12,1,DurationOfLoan-ROWS($C$4:C169)+1,Amortization[[#This Row],[opening
balance]]),IFERROR(-IPMT(InterestRate/12,1,Amortization[[#This Row],['#
remaining]],D170),0)),0)</f>
        <v>50785.127077107776</v>
      </c>
      <c r="F169" s="14">
        <f ca="1">IFERROR(IF(AND(ValuesEntered,Amortization[[#This Row],[payment
date]]&lt;&gt;""),-PPMT(InterestRate/12,1,DurationOfLoan-ROWS($C$4:C169)+1,Amortization[[#This Row],[opening
balance]]),""),0)</f>
        <v>1785.6271867939201</v>
      </c>
      <c r="G169" s="14">
        <f ca="1">IF(Amortization[[#This Row],[payment
date]]="",0,PropertyTaxAmount)</f>
        <v>375</v>
      </c>
      <c r="H169" s="14">
        <f ca="1">IF(Amortization[[#This Row],[payment
date]]="",0,Amortization[[#This Row],[interest]]+Amortization[[#This Row],[principal]]+Amortization[[#This Row],[property
tax]])</f>
        <v>52945.754263901697</v>
      </c>
      <c r="I169" s="14">
        <f ca="1">IF(Amortization[[#This Row],[payment
date]]="",0,Amortization[[#This Row],[opening
balance]]-Amortization[[#This Row],[principal]])</f>
        <v>2902007.261549016</v>
      </c>
      <c r="J169" s="18">
        <f ca="1">IF(Amortization[[#This Row],[closing
balance]]&gt;0,LastRow-ROW(),0)</f>
        <v>194</v>
      </c>
    </row>
    <row r="170" spans="2:10" ht="15" customHeight="1" x14ac:dyDescent="0.25">
      <c r="B170" s="15">
        <f>ROWS($B$4:B170)</f>
        <v>167</v>
      </c>
      <c r="C170" s="20">
        <f ca="1">IF(ValuesEntered,IF(Amortization[[#This Row],['#]]&lt;=DurationOfLoan,IF(ROW()-ROW(Amortization[[#Headers],[payment
date]])=1,LoanStart,IF(I169&gt;0,EDATE(C169,1),"")),""),"")</f>
        <v>50272</v>
      </c>
      <c r="D170" s="14">
        <f ca="1">IF(ROW()-ROW(Amortization[[#Headers],[opening
balance]])=1,LoanAmount,IF(Amortization[[#This Row],[payment
date]]="",0,INDEX(Amortization[], ROW()-4,8)))</f>
        <v>2902007.261549016</v>
      </c>
      <c r="E170" s="14">
        <f ca="1">IF(ValuesEntered,IF(ROW()-ROW(Amortization[[#Headers],[interest]])=1,-IPMT(InterestRate/12,1,DurationOfLoan-ROWS($C$4:C170)+1,Amortization[[#This Row],[opening
balance]]),IFERROR(-IPMT(InterestRate/12,1,Amortization[[#This Row],['#
remaining]],D171),0)),0)</f>
        <v>50753.331753012921</v>
      </c>
      <c r="F170" s="14">
        <f ca="1">IFERROR(IF(AND(ValuesEntered,Amortization[[#This Row],[payment
date]]&lt;&gt;""),-PPMT(InterestRate/12,1,DurationOfLoan-ROWS($C$4:C170)+1,Amortization[[#This Row],[opening
balance]]),""),0)</f>
        <v>1816.8756625628132</v>
      </c>
      <c r="G170" s="14">
        <f ca="1">IF(Amortization[[#This Row],[payment
date]]="",0,PropertyTaxAmount)</f>
        <v>375</v>
      </c>
      <c r="H170" s="14">
        <f ca="1">IF(Amortization[[#This Row],[payment
date]]="",0,Amortization[[#This Row],[interest]]+Amortization[[#This Row],[principal]]+Amortization[[#This Row],[property
tax]])</f>
        <v>52945.207415575736</v>
      </c>
      <c r="I170" s="14">
        <f ca="1">IF(Amortization[[#This Row],[payment
date]]="",0,Amortization[[#This Row],[opening
balance]]-Amortization[[#This Row],[principal]])</f>
        <v>2900190.3858864531</v>
      </c>
      <c r="J170" s="18">
        <f ca="1">IF(Amortization[[#This Row],[closing
balance]]&gt;0,LastRow-ROW(),0)</f>
        <v>193</v>
      </c>
    </row>
    <row r="171" spans="2:10" ht="15" customHeight="1" x14ac:dyDescent="0.25">
      <c r="B171" s="15">
        <f>ROWS($B$4:B171)</f>
        <v>168</v>
      </c>
      <c r="C171" s="20">
        <f ca="1">IF(ValuesEntered,IF(Amortization[[#This Row],['#]]&lt;=DurationOfLoan,IF(ROW()-ROW(Amortization[[#Headers],[payment
date]])=1,LoanStart,IF(I170&gt;0,EDATE(C170,1),"")),""),"")</f>
        <v>50303</v>
      </c>
      <c r="D171" s="14">
        <f ca="1">IF(ROW()-ROW(Amortization[[#Headers],[opening
balance]])=1,LoanAmount,IF(Amortization[[#This Row],[payment
date]]="",0,INDEX(Amortization[], ROW()-4,8)))</f>
        <v>2900190.3858864531</v>
      </c>
      <c r="E171" s="14">
        <f ca="1">IF(ValuesEntered,IF(ROW()-ROW(Amortization[[#Headers],[interest]])=1,-IPMT(InterestRate/12,1,DurationOfLoan-ROWS($C$4:C171)+1,Amortization[[#This Row],[opening
balance]]),IFERROR(-IPMT(InterestRate/12,1,Amortization[[#This Row],['#
remaining]],D172),0)),0)</f>
        <v>50720.980010746418</v>
      </c>
      <c r="F171" s="14">
        <f ca="1">IFERROR(IF(AND(ValuesEntered,Amortization[[#This Row],[payment
date]]&lt;&gt;""),-PPMT(InterestRate/12,1,DurationOfLoan-ROWS($C$4:C171)+1,Amortization[[#This Row],[opening
balance]]),""),0)</f>
        <v>1848.6709866576625</v>
      </c>
      <c r="G171" s="14">
        <f ca="1">IF(Amortization[[#This Row],[payment
date]]="",0,PropertyTaxAmount)</f>
        <v>375</v>
      </c>
      <c r="H171" s="14">
        <f ca="1">IF(Amortization[[#This Row],[payment
date]]="",0,Amortization[[#This Row],[interest]]+Amortization[[#This Row],[principal]]+Amortization[[#This Row],[property
tax]])</f>
        <v>52944.650997404082</v>
      </c>
      <c r="I171" s="14">
        <f ca="1">IF(Amortization[[#This Row],[payment
date]]="",0,Amortization[[#This Row],[opening
balance]]-Amortization[[#This Row],[principal]])</f>
        <v>2898341.7148997956</v>
      </c>
      <c r="J171" s="18">
        <f ca="1">IF(Amortization[[#This Row],[closing
balance]]&gt;0,LastRow-ROW(),0)</f>
        <v>192</v>
      </c>
    </row>
    <row r="172" spans="2:10" ht="15" customHeight="1" x14ac:dyDescent="0.25">
      <c r="B172" s="15">
        <f>ROWS($B$4:B172)</f>
        <v>169</v>
      </c>
      <c r="C172" s="20">
        <f ca="1">IF(ValuesEntered,IF(Amortization[[#This Row],['#]]&lt;=DurationOfLoan,IF(ROW()-ROW(Amortization[[#Headers],[payment
date]])=1,LoanStart,IF(I171&gt;0,EDATE(C171,1),"")),""),"")</f>
        <v>50333</v>
      </c>
      <c r="D172" s="14">
        <f ca="1">IF(ROW()-ROW(Amortization[[#Headers],[opening
balance]])=1,LoanAmount,IF(Amortization[[#This Row],[payment
date]]="",0,INDEX(Amortization[], ROW()-4,8)))</f>
        <v>2898341.7148997956</v>
      </c>
      <c r="E172" s="14">
        <f ca="1">IF(ValuesEntered,IF(ROW()-ROW(Amortization[[#Headers],[interest]])=1,-IPMT(InterestRate/12,1,DurationOfLoan-ROWS($C$4:C172)+1,Amortization[[#This Row],[opening
balance]]),IFERROR(-IPMT(InterestRate/12,1,Amortization[[#This Row],['#
remaining]],D173),0)),0)</f>
        <v>50688.062112990243</v>
      </c>
      <c r="F172" s="14">
        <f ca="1">IFERROR(IF(AND(ValuesEntered,Amortization[[#This Row],[payment
date]]&lt;&gt;""),-PPMT(InterestRate/12,1,DurationOfLoan-ROWS($C$4:C172)+1,Amortization[[#This Row],[opening
balance]]),""),0)</f>
        <v>1881.0227289241723</v>
      </c>
      <c r="G172" s="14">
        <f ca="1">IF(Amortization[[#This Row],[payment
date]]="",0,PropertyTaxAmount)</f>
        <v>375</v>
      </c>
      <c r="H172" s="14">
        <f ca="1">IF(Amortization[[#This Row],[payment
date]]="",0,Amortization[[#This Row],[interest]]+Amortization[[#This Row],[principal]]+Amortization[[#This Row],[property
tax]])</f>
        <v>52944.084841914417</v>
      </c>
      <c r="I172" s="14">
        <f ca="1">IF(Amortization[[#This Row],[payment
date]]="",0,Amortization[[#This Row],[opening
balance]]-Amortization[[#This Row],[principal]])</f>
        <v>2896460.6921708714</v>
      </c>
      <c r="J172" s="18">
        <f ca="1">IF(Amortization[[#This Row],[closing
balance]]&gt;0,LastRow-ROW(),0)</f>
        <v>191</v>
      </c>
    </row>
    <row r="173" spans="2:10" ht="15" customHeight="1" x14ac:dyDescent="0.25">
      <c r="B173" s="15">
        <f>ROWS($B$4:B173)</f>
        <v>170</v>
      </c>
      <c r="C173" s="20">
        <f ca="1">IF(ValuesEntered,IF(Amortization[[#This Row],['#]]&lt;=DurationOfLoan,IF(ROW()-ROW(Amortization[[#Headers],[payment
date]])=1,LoanStart,IF(I172&gt;0,EDATE(C172,1),"")),""),"")</f>
        <v>50364</v>
      </c>
      <c r="D173" s="14">
        <f ca="1">IF(ROW()-ROW(Amortization[[#Headers],[opening
balance]])=1,LoanAmount,IF(Amortization[[#This Row],[payment
date]]="",0,INDEX(Amortization[], ROW()-4,8)))</f>
        <v>2896460.6921708714</v>
      </c>
      <c r="E173" s="14">
        <f ca="1">IF(ValuesEntered,IF(ROW()-ROW(Amortization[[#Headers],[interest]])=1,-IPMT(InterestRate/12,1,DurationOfLoan-ROWS($C$4:C173)+1,Amortization[[#This Row],[opening
balance]]),IFERROR(-IPMT(InterestRate/12,1,Amortization[[#This Row],['#
remaining]],D174),0)),0)</f>
        <v>50654.568152023341</v>
      </c>
      <c r="F173" s="14">
        <f ca="1">IFERROR(IF(AND(ValuesEntered,Amortization[[#This Row],[payment
date]]&lt;&gt;""),-PPMT(InterestRate/12,1,DurationOfLoan-ROWS($C$4:C173)+1,Amortization[[#This Row],[opening
balance]]),""),0)</f>
        <v>1913.9406266803451</v>
      </c>
      <c r="G173" s="14">
        <f ca="1">IF(Amortization[[#This Row],[payment
date]]="",0,PropertyTaxAmount)</f>
        <v>375</v>
      </c>
      <c r="H173" s="14">
        <f ca="1">IF(Amortization[[#This Row],[payment
date]]="",0,Amortization[[#This Row],[interest]]+Amortization[[#This Row],[principal]]+Amortization[[#This Row],[property
tax]])</f>
        <v>52943.508778703683</v>
      </c>
      <c r="I173" s="14">
        <f ca="1">IF(Amortization[[#This Row],[payment
date]]="",0,Amortization[[#This Row],[opening
balance]]-Amortization[[#This Row],[principal]])</f>
        <v>2894546.751544191</v>
      </c>
      <c r="J173" s="18">
        <f ca="1">IF(Amortization[[#This Row],[closing
balance]]&gt;0,LastRow-ROW(),0)</f>
        <v>190</v>
      </c>
    </row>
    <row r="174" spans="2:10" ht="15" customHeight="1" x14ac:dyDescent="0.25">
      <c r="B174" s="15">
        <f>ROWS($B$4:B174)</f>
        <v>171</v>
      </c>
      <c r="C174" s="20">
        <f ca="1">IF(ValuesEntered,IF(Amortization[[#This Row],['#]]&lt;=DurationOfLoan,IF(ROW()-ROW(Amortization[[#Headers],[payment
date]])=1,LoanStart,IF(I173&gt;0,EDATE(C173,1),"")),""),"")</f>
        <v>50394</v>
      </c>
      <c r="D174" s="14">
        <f ca="1">IF(ROW()-ROW(Amortization[[#Headers],[opening
balance]])=1,LoanAmount,IF(Amortization[[#This Row],[payment
date]]="",0,INDEX(Amortization[], ROW()-4,8)))</f>
        <v>2894546.751544191</v>
      </c>
      <c r="E174" s="14">
        <f ca="1">IF(ValuesEntered,IF(ROW()-ROW(Amortization[[#Headers],[interest]])=1,-IPMT(InterestRate/12,1,DurationOfLoan-ROWS($C$4:C174)+1,Amortization[[#This Row],[opening
balance]]),IFERROR(-IPMT(InterestRate/12,1,Amortization[[#This Row],['#
remaining]],D175),0)),0)</f>
        <v>50620.488046739512</v>
      </c>
      <c r="F174" s="14">
        <f ca="1">IFERROR(IF(AND(ValuesEntered,Amortization[[#This Row],[payment
date]]&lt;&gt;""),-PPMT(InterestRate/12,1,DurationOfLoan-ROWS($C$4:C174)+1,Amortization[[#This Row],[opening
balance]]),""),0)</f>
        <v>1947.4345876472507</v>
      </c>
      <c r="G174" s="14">
        <f ca="1">IF(Amortization[[#This Row],[payment
date]]="",0,PropertyTaxAmount)</f>
        <v>375</v>
      </c>
      <c r="H174" s="14">
        <f ca="1">IF(Amortization[[#This Row],[payment
date]]="",0,Amortization[[#This Row],[interest]]+Amortization[[#This Row],[principal]]+Amortization[[#This Row],[property
tax]])</f>
        <v>52942.922634386763</v>
      </c>
      <c r="I174" s="14">
        <f ca="1">IF(Amortization[[#This Row],[payment
date]]="",0,Amortization[[#This Row],[opening
balance]]-Amortization[[#This Row],[principal]])</f>
        <v>2892599.3169565438</v>
      </c>
      <c r="J174" s="18">
        <f ca="1">IF(Amortization[[#This Row],[closing
balance]]&gt;0,LastRow-ROW(),0)</f>
        <v>189</v>
      </c>
    </row>
    <row r="175" spans="2:10" ht="15" customHeight="1" x14ac:dyDescent="0.25">
      <c r="B175" s="15">
        <f>ROWS($B$4:B175)</f>
        <v>172</v>
      </c>
      <c r="C175" s="20">
        <f ca="1">IF(ValuesEntered,IF(Amortization[[#This Row],['#]]&lt;=DurationOfLoan,IF(ROW()-ROW(Amortization[[#Headers],[payment
date]])=1,LoanStart,IF(I174&gt;0,EDATE(C174,1),"")),""),"")</f>
        <v>50425</v>
      </c>
      <c r="D175" s="14">
        <f ca="1">IF(ROW()-ROW(Amortization[[#Headers],[opening
balance]])=1,LoanAmount,IF(Amortization[[#This Row],[payment
date]]="",0,INDEX(Amortization[], ROW()-4,8)))</f>
        <v>2892599.3169565438</v>
      </c>
      <c r="E175" s="14">
        <f ca="1">IF(ValuesEntered,IF(ROW()-ROW(Amortization[[#Headers],[interest]])=1,-IPMT(InterestRate/12,1,DurationOfLoan-ROWS($C$4:C175)+1,Amortization[[#This Row],[opening
balance]]),IFERROR(-IPMT(InterestRate/12,1,Amortization[[#This Row],['#
remaining]],D176),0)),0)</f>
        <v>50585.81153961322</v>
      </c>
      <c r="F175" s="14">
        <f ca="1">IFERROR(IF(AND(ValuesEntered,Amortization[[#This Row],[payment
date]]&lt;&gt;""),-PPMT(InterestRate/12,1,DurationOfLoan-ROWS($C$4:C175)+1,Amortization[[#This Row],[opening
balance]]),""),0)</f>
        <v>1981.5146929310774</v>
      </c>
      <c r="G175" s="14">
        <f ca="1">IF(Amortization[[#This Row],[payment
date]]="",0,PropertyTaxAmount)</f>
        <v>375</v>
      </c>
      <c r="H175" s="14">
        <f ca="1">IF(Amortization[[#This Row],[payment
date]]="",0,Amortization[[#This Row],[interest]]+Amortization[[#This Row],[principal]]+Amortization[[#This Row],[property
tax]])</f>
        <v>52942.326232544299</v>
      </c>
      <c r="I175" s="14">
        <f ca="1">IF(Amortization[[#This Row],[payment
date]]="",0,Amortization[[#This Row],[opening
balance]]-Amortization[[#This Row],[principal]])</f>
        <v>2890617.8022636129</v>
      </c>
      <c r="J175" s="18">
        <f ca="1">IF(Amortization[[#This Row],[closing
balance]]&gt;0,LastRow-ROW(),0)</f>
        <v>188</v>
      </c>
    </row>
    <row r="176" spans="2:10" ht="15" customHeight="1" x14ac:dyDescent="0.25">
      <c r="B176" s="15">
        <f>ROWS($B$4:B176)</f>
        <v>173</v>
      </c>
      <c r="C176" s="20">
        <f ca="1">IF(ValuesEntered,IF(Amortization[[#This Row],['#]]&lt;=DurationOfLoan,IF(ROW()-ROW(Amortization[[#Headers],[payment
date]])=1,LoanStart,IF(I175&gt;0,EDATE(C175,1),"")),""),"")</f>
        <v>50456</v>
      </c>
      <c r="D176" s="14">
        <f ca="1">IF(ROW()-ROW(Amortization[[#Headers],[opening
balance]])=1,LoanAmount,IF(Amortization[[#This Row],[payment
date]]="",0,INDEX(Amortization[], ROW()-4,8)))</f>
        <v>2890617.8022636129</v>
      </c>
      <c r="E176" s="14">
        <f ca="1">IF(ValuesEntered,IF(ROW()-ROW(Amortization[[#Headers],[interest]])=1,-IPMT(InterestRate/12,1,DurationOfLoan-ROWS($C$4:C176)+1,Amortization[[#This Row],[opening
balance]]),IFERROR(-IPMT(InterestRate/12,1,Amortization[[#This Row],['#
remaining]],D177),0)),0)</f>
        <v>50550.528193612212</v>
      </c>
      <c r="F176" s="14">
        <f ca="1">IFERROR(IF(AND(ValuesEntered,Amortization[[#This Row],[payment
date]]&lt;&gt;""),-PPMT(InterestRate/12,1,DurationOfLoan-ROWS($C$4:C176)+1,Amortization[[#This Row],[opening
balance]]),""),0)</f>
        <v>2016.1912000573723</v>
      </c>
      <c r="G176" s="14">
        <f ca="1">IF(Amortization[[#This Row],[payment
date]]="",0,PropertyTaxAmount)</f>
        <v>375</v>
      </c>
      <c r="H176" s="14">
        <f ca="1">IF(Amortization[[#This Row],[payment
date]]="",0,Amortization[[#This Row],[interest]]+Amortization[[#This Row],[principal]]+Amortization[[#This Row],[property
tax]])</f>
        <v>52941.719393669584</v>
      </c>
      <c r="I176" s="14">
        <f ca="1">IF(Amortization[[#This Row],[payment
date]]="",0,Amortization[[#This Row],[opening
balance]]-Amortization[[#This Row],[principal]])</f>
        <v>2888601.6110635553</v>
      </c>
      <c r="J176" s="18">
        <f ca="1">IF(Amortization[[#This Row],[closing
balance]]&gt;0,LastRow-ROW(),0)</f>
        <v>187</v>
      </c>
    </row>
    <row r="177" spans="2:10" ht="15" customHeight="1" x14ac:dyDescent="0.25">
      <c r="B177" s="15">
        <f>ROWS($B$4:B177)</f>
        <v>174</v>
      </c>
      <c r="C177" s="20">
        <f ca="1">IF(ValuesEntered,IF(Amortization[[#This Row],['#]]&lt;=DurationOfLoan,IF(ROW()-ROW(Amortization[[#Headers],[payment
date]])=1,LoanStart,IF(I176&gt;0,EDATE(C176,1),"")),""),"")</f>
        <v>50484</v>
      </c>
      <c r="D177" s="14">
        <f ca="1">IF(ROW()-ROW(Amortization[[#Headers],[opening
balance]])=1,LoanAmount,IF(Amortization[[#This Row],[payment
date]]="",0,INDEX(Amortization[], ROW()-4,8)))</f>
        <v>2888601.6110635553</v>
      </c>
      <c r="E177" s="14">
        <f ca="1">IF(ValuesEntered,IF(ROW()-ROW(Amortization[[#Headers],[interest]])=1,-IPMT(InterestRate/12,1,DurationOfLoan-ROWS($C$4:C177)+1,Amortization[[#This Row],[opening
balance]]),IFERROR(-IPMT(InterestRate/12,1,Amortization[[#This Row],['#
remaining]],D178),0)),0)</f>
        <v>50514.627389056186</v>
      </c>
      <c r="F177" s="14">
        <f ca="1">IFERROR(IF(AND(ValuesEntered,Amortization[[#This Row],[payment
date]]&lt;&gt;""),-PPMT(InterestRate/12,1,DurationOfLoan-ROWS($C$4:C177)+1,Amortization[[#This Row],[opening
balance]]),""),0)</f>
        <v>2051.4745460583754</v>
      </c>
      <c r="G177" s="14">
        <f ca="1">IF(Amortization[[#This Row],[payment
date]]="",0,PropertyTaxAmount)</f>
        <v>375</v>
      </c>
      <c r="H177" s="14">
        <f ca="1">IF(Amortization[[#This Row],[payment
date]]="",0,Amortization[[#This Row],[interest]]+Amortization[[#This Row],[principal]]+Amortization[[#This Row],[property
tax]])</f>
        <v>52941.101935114559</v>
      </c>
      <c r="I177" s="14">
        <f ca="1">IF(Amortization[[#This Row],[payment
date]]="",0,Amortization[[#This Row],[opening
balance]]-Amortization[[#This Row],[principal]])</f>
        <v>2886550.1365174968</v>
      </c>
      <c r="J177" s="18">
        <f ca="1">IF(Amortization[[#This Row],[closing
balance]]&gt;0,LastRow-ROW(),0)</f>
        <v>186</v>
      </c>
    </row>
    <row r="178" spans="2:10" ht="15" customHeight="1" x14ac:dyDescent="0.25">
      <c r="B178" s="15">
        <f>ROWS($B$4:B178)</f>
        <v>175</v>
      </c>
      <c r="C178" s="20">
        <f ca="1">IF(ValuesEntered,IF(Amortization[[#This Row],['#]]&lt;=DurationOfLoan,IF(ROW()-ROW(Amortization[[#Headers],[payment
date]])=1,LoanStart,IF(I177&gt;0,EDATE(C177,1),"")),""),"")</f>
        <v>50515</v>
      </c>
      <c r="D178" s="14">
        <f ca="1">IF(ROW()-ROW(Amortization[[#Headers],[opening
balance]])=1,LoanAmount,IF(Amortization[[#This Row],[payment
date]]="",0,INDEX(Amortization[], ROW()-4,8)))</f>
        <v>2886550.1365174968</v>
      </c>
      <c r="E178" s="14">
        <f ca="1">IF(ValuesEntered,IF(ROW()-ROW(Amortization[[#Headers],[interest]])=1,-IPMT(InterestRate/12,1,DurationOfLoan-ROWS($C$4:C178)+1,Amortization[[#This Row],[opening
balance]]),IFERROR(-IPMT(InterestRate/12,1,Amortization[[#This Row],['#
remaining]],D179),0)),0)</f>
        <v>50478.098320420431</v>
      </c>
      <c r="F178" s="14">
        <f ca="1">IFERROR(IF(AND(ValuesEntered,Amortization[[#This Row],[payment
date]]&lt;&gt;""),-PPMT(InterestRate/12,1,DurationOfLoan-ROWS($C$4:C178)+1,Amortization[[#This Row],[opening
balance]]),""),0)</f>
        <v>2087.3753506143967</v>
      </c>
      <c r="G178" s="14">
        <f ca="1">IF(Amortization[[#This Row],[payment
date]]="",0,PropertyTaxAmount)</f>
        <v>375</v>
      </c>
      <c r="H178" s="14">
        <f ca="1">IF(Amortization[[#This Row],[payment
date]]="",0,Amortization[[#This Row],[interest]]+Amortization[[#This Row],[principal]]+Amortization[[#This Row],[property
tax]])</f>
        <v>52940.47367103483</v>
      </c>
      <c r="I178" s="14">
        <f ca="1">IF(Amortization[[#This Row],[payment
date]]="",0,Amortization[[#This Row],[opening
balance]]-Amortization[[#This Row],[principal]])</f>
        <v>2884462.7611668822</v>
      </c>
      <c r="J178" s="18">
        <f ca="1">IF(Amortization[[#This Row],[closing
balance]]&gt;0,LastRow-ROW(),0)</f>
        <v>185</v>
      </c>
    </row>
    <row r="179" spans="2:10" ht="15" customHeight="1" x14ac:dyDescent="0.25">
      <c r="B179" s="15">
        <f>ROWS($B$4:B179)</f>
        <v>176</v>
      </c>
      <c r="C179" s="20">
        <f ca="1">IF(ValuesEntered,IF(Amortization[[#This Row],['#]]&lt;=DurationOfLoan,IF(ROW()-ROW(Amortization[[#Headers],[payment
date]])=1,LoanStart,IF(I178&gt;0,EDATE(C178,1),"")),""),"")</f>
        <v>50545</v>
      </c>
      <c r="D179" s="14">
        <f ca="1">IF(ROW()-ROW(Amortization[[#Headers],[opening
balance]])=1,LoanAmount,IF(Amortization[[#This Row],[payment
date]]="",0,INDEX(Amortization[], ROW()-4,8)))</f>
        <v>2884462.7611668822</v>
      </c>
      <c r="E179" s="14">
        <f ca="1">IF(ValuesEntered,IF(ROW()-ROW(Amortization[[#Headers],[interest]])=1,-IPMT(InterestRate/12,1,DurationOfLoan-ROWS($C$4:C179)+1,Amortization[[#This Row],[opening
balance]]),IFERROR(-IPMT(InterestRate/12,1,Amortization[[#This Row],['#
remaining]],D180),0)),0)</f>
        <v>50440.929993083555</v>
      </c>
      <c r="F179" s="14">
        <f ca="1">IFERROR(IF(AND(ValuesEntered,Amortization[[#This Row],[payment
date]]&lt;&gt;""),-PPMT(InterestRate/12,1,DurationOfLoan-ROWS($C$4:C179)+1,Amortization[[#This Row],[opening
balance]]),""),0)</f>
        <v>2123.9044192501497</v>
      </c>
      <c r="G179" s="14">
        <f ca="1">IF(Amortization[[#This Row],[payment
date]]="",0,PropertyTaxAmount)</f>
        <v>375</v>
      </c>
      <c r="H179" s="14">
        <f ca="1">IF(Amortization[[#This Row],[payment
date]]="",0,Amortization[[#This Row],[interest]]+Amortization[[#This Row],[principal]]+Amortization[[#This Row],[property
tax]])</f>
        <v>52939.834412333701</v>
      </c>
      <c r="I179" s="14">
        <f ca="1">IF(Amortization[[#This Row],[payment
date]]="",0,Amortization[[#This Row],[opening
balance]]-Amortization[[#This Row],[principal]])</f>
        <v>2882338.8567476319</v>
      </c>
      <c r="J179" s="18">
        <f ca="1">IF(Amortization[[#This Row],[closing
balance]]&gt;0,LastRow-ROW(),0)</f>
        <v>184</v>
      </c>
    </row>
    <row r="180" spans="2:10" ht="15" customHeight="1" x14ac:dyDescent="0.25">
      <c r="B180" s="15">
        <f>ROWS($B$4:B180)</f>
        <v>177</v>
      </c>
      <c r="C180" s="20">
        <f ca="1">IF(ValuesEntered,IF(Amortization[[#This Row],['#]]&lt;=DurationOfLoan,IF(ROW()-ROW(Amortization[[#Headers],[payment
date]])=1,LoanStart,IF(I179&gt;0,EDATE(C179,1),"")),""),"")</f>
        <v>50576</v>
      </c>
      <c r="D180" s="14">
        <f ca="1">IF(ROW()-ROW(Amortization[[#Headers],[opening
balance]])=1,LoanAmount,IF(Amortization[[#This Row],[payment
date]]="",0,INDEX(Amortization[], ROW()-4,8)))</f>
        <v>2882338.8567476319</v>
      </c>
      <c r="E180" s="14">
        <f ca="1">IF(ValuesEntered,IF(ROW()-ROW(Amortization[[#Headers],[interest]])=1,-IPMT(InterestRate/12,1,DurationOfLoan-ROWS($C$4:C180)+1,Amortization[[#This Row],[opening
balance]]),IFERROR(-IPMT(InterestRate/12,1,Amortization[[#This Row],['#
remaining]],D181),0)),0)</f>
        <v>50403.111220018283</v>
      </c>
      <c r="F180" s="14">
        <f ca="1">IFERROR(IF(AND(ValuesEntered,Amortization[[#This Row],[payment
date]]&lt;&gt;""),-PPMT(InterestRate/12,1,DurationOfLoan-ROWS($C$4:C180)+1,Amortization[[#This Row],[opening
balance]]),""),0)</f>
        <v>2161.0727465870264</v>
      </c>
      <c r="G180" s="14">
        <f ca="1">IF(Amortization[[#This Row],[payment
date]]="",0,PropertyTaxAmount)</f>
        <v>375</v>
      </c>
      <c r="H180" s="14">
        <f ca="1">IF(Amortization[[#This Row],[payment
date]]="",0,Amortization[[#This Row],[interest]]+Amortization[[#This Row],[principal]]+Amortization[[#This Row],[property
tax]])</f>
        <v>52939.183966605313</v>
      </c>
      <c r="I180" s="14">
        <f ca="1">IF(Amortization[[#This Row],[payment
date]]="",0,Amortization[[#This Row],[opening
balance]]-Amortization[[#This Row],[principal]])</f>
        <v>2880177.7840010449</v>
      </c>
      <c r="J180" s="18">
        <f ca="1">IF(Amortization[[#This Row],[closing
balance]]&gt;0,LastRow-ROW(),0)</f>
        <v>183</v>
      </c>
    </row>
    <row r="181" spans="2:10" ht="15" customHeight="1" x14ac:dyDescent="0.25">
      <c r="B181" s="15">
        <f>ROWS($B$4:B181)</f>
        <v>178</v>
      </c>
      <c r="C181" s="20">
        <f ca="1">IF(ValuesEntered,IF(Amortization[[#This Row],['#]]&lt;=DurationOfLoan,IF(ROW()-ROW(Amortization[[#Headers],[payment
date]])=1,LoanStart,IF(I180&gt;0,EDATE(C180,1),"")),""),"")</f>
        <v>50606</v>
      </c>
      <c r="D181" s="14">
        <f ca="1">IF(ROW()-ROW(Amortization[[#Headers],[opening
balance]])=1,LoanAmount,IF(Amortization[[#This Row],[payment
date]]="",0,INDEX(Amortization[], ROW()-4,8)))</f>
        <v>2880177.7840010449</v>
      </c>
      <c r="E181" s="14">
        <f ca="1">IF(ValuesEntered,IF(ROW()-ROW(Amortization[[#Headers],[interest]])=1,-IPMT(InterestRate/12,1,DurationOfLoan-ROWS($C$4:C181)+1,Amortization[[#This Row],[opening
balance]]),IFERROR(-IPMT(InterestRate/12,1,Amortization[[#This Row],['#
remaining]],D182),0)),0)</f>
        <v>50364.630618424366</v>
      </c>
      <c r="F181" s="14">
        <f ca="1">IFERROR(IF(AND(ValuesEntered,Amortization[[#This Row],[payment
date]]&lt;&gt;""),-PPMT(InterestRate/12,1,DurationOfLoan-ROWS($C$4:C181)+1,Amortization[[#This Row],[opening
balance]]),""),0)</f>
        <v>2198.8915196522994</v>
      </c>
      <c r="G181" s="14">
        <f ca="1">IF(Amortization[[#This Row],[payment
date]]="",0,PropertyTaxAmount)</f>
        <v>375</v>
      </c>
      <c r="H181" s="14">
        <f ca="1">IF(Amortization[[#This Row],[payment
date]]="",0,Amortization[[#This Row],[interest]]+Amortization[[#This Row],[principal]]+Amortization[[#This Row],[property
tax]])</f>
        <v>52938.522138076667</v>
      </c>
      <c r="I181" s="14">
        <f ca="1">IF(Amortization[[#This Row],[payment
date]]="",0,Amortization[[#This Row],[opening
balance]]-Amortization[[#This Row],[principal]])</f>
        <v>2877978.8924813927</v>
      </c>
      <c r="J181" s="18">
        <f ca="1">IF(Amortization[[#This Row],[closing
balance]]&gt;0,LastRow-ROW(),0)</f>
        <v>182</v>
      </c>
    </row>
    <row r="182" spans="2:10" ht="15" customHeight="1" x14ac:dyDescent="0.25">
      <c r="B182" s="15">
        <f>ROWS($B$4:B182)</f>
        <v>179</v>
      </c>
      <c r="C182" s="20">
        <f ca="1">IF(ValuesEntered,IF(Amortization[[#This Row],['#]]&lt;=DurationOfLoan,IF(ROW()-ROW(Amortization[[#Headers],[payment
date]])=1,LoanStart,IF(I181&gt;0,EDATE(C181,1),"")),""),"")</f>
        <v>50637</v>
      </c>
      <c r="D182" s="14">
        <f ca="1">IF(ROW()-ROW(Amortization[[#Headers],[opening
balance]])=1,LoanAmount,IF(Amortization[[#This Row],[payment
date]]="",0,INDEX(Amortization[], ROW()-4,8)))</f>
        <v>2877978.8924813927</v>
      </c>
      <c r="E182" s="14">
        <f ca="1">IF(ValuesEntered,IF(ROW()-ROW(Amortization[[#Headers],[interest]])=1,-IPMT(InterestRate/12,1,DurationOfLoan-ROWS($C$4:C182)+1,Amortization[[#This Row],[opening
balance]]),IFERROR(-IPMT(InterestRate/12,1,Amortization[[#This Row],['#
remaining]],D183),0)),0)</f>
        <v>50325.47660630256</v>
      </c>
      <c r="F182" s="14">
        <f ca="1">IFERROR(IF(AND(ValuesEntered,Amortization[[#This Row],[payment
date]]&lt;&gt;""),-PPMT(InterestRate/12,1,DurationOfLoan-ROWS($C$4:C182)+1,Amortization[[#This Row],[opening
balance]]),""),0)</f>
        <v>2237.3721212462151</v>
      </c>
      <c r="G182" s="14">
        <f ca="1">IF(Amortization[[#This Row],[payment
date]]="",0,PropertyTaxAmount)</f>
        <v>375</v>
      </c>
      <c r="H182" s="14">
        <f ca="1">IF(Amortization[[#This Row],[payment
date]]="",0,Amortization[[#This Row],[interest]]+Amortization[[#This Row],[principal]]+Amortization[[#This Row],[property
tax]])</f>
        <v>52937.848727548771</v>
      </c>
      <c r="I182" s="14">
        <f ca="1">IF(Amortization[[#This Row],[payment
date]]="",0,Amortization[[#This Row],[opening
balance]]-Amortization[[#This Row],[principal]])</f>
        <v>2875741.5203601466</v>
      </c>
      <c r="J182" s="18">
        <f ca="1">IF(Amortization[[#This Row],[closing
balance]]&gt;0,LastRow-ROW(),0)</f>
        <v>181</v>
      </c>
    </row>
    <row r="183" spans="2:10" ht="15" customHeight="1" x14ac:dyDescent="0.25">
      <c r="B183" s="15">
        <f>ROWS($B$4:B183)</f>
        <v>180</v>
      </c>
      <c r="C183" s="20">
        <f ca="1">IF(ValuesEntered,IF(Amortization[[#This Row],['#]]&lt;=DurationOfLoan,IF(ROW()-ROW(Amortization[[#Headers],[payment
date]])=1,LoanStart,IF(I182&gt;0,EDATE(C182,1),"")),""),"")</f>
        <v>50668</v>
      </c>
      <c r="D183" s="14">
        <f ca="1">IF(ROW()-ROW(Amortization[[#Headers],[opening
balance]])=1,LoanAmount,IF(Amortization[[#This Row],[payment
date]]="",0,INDEX(Amortization[], ROW()-4,8)))</f>
        <v>2875741.5203601466</v>
      </c>
      <c r="E183" s="14">
        <f ca="1">IF(ValuesEntered,IF(ROW()-ROW(Amortization[[#Headers],[interest]])=1,-IPMT(InterestRate/12,1,DurationOfLoan-ROWS($C$4:C183)+1,Amortization[[#This Row],[opening
balance]]),IFERROR(-IPMT(InterestRate/12,1,Amortization[[#This Row],['#
remaining]],D184),0)),0)</f>
        <v>50285.637398968625</v>
      </c>
      <c r="F183" s="14">
        <f ca="1">IFERROR(IF(AND(ValuesEntered,Amortization[[#This Row],[payment
date]]&lt;&gt;""),-PPMT(InterestRate/12,1,DurationOfLoan-ROWS($C$4:C183)+1,Amortization[[#This Row],[opening
balance]]),""),0)</f>
        <v>2276.5261333680237</v>
      </c>
      <c r="G183" s="14">
        <f ca="1">IF(Amortization[[#This Row],[payment
date]]="",0,PropertyTaxAmount)</f>
        <v>375</v>
      </c>
      <c r="H183" s="14">
        <f ca="1">IF(Amortization[[#This Row],[payment
date]]="",0,Amortization[[#This Row],[interest]]+Amortization[[#This Row],[principal]]+Amortization[[#This Row],[property
tax]])</f>
        <v>52937.16353233665</v>
      </c>
      <c r="I183" s="14">
        <f ca="1">IF(Amortization[[#This Row],[payment
date]]="",0,Amortization[[#This Row],[opening
balance]]-Amortization[[#This Row],[principal]])</f>
        <v>2873464.9942267789</v>
      </c>
      <c r="J183" s="18">
        <f ca="1">IF(Amortization[[#This Row],[closing
balance]]&gt;0,LastRow-ROW(),0)</f>
        <v>180</v>
      </c>
    </row>
    <row r="184" spans="2:10" ht="15" customHeight="1" x14ac:dyDescent="0.25">
      <c r="B184" s="15">
        <f>ROWS($B$4:B184)</f>
        <v>181</v>
      </c>
      <c r="C184" s="20">
        <f ca="1">IF(ValuesEntered,IF(Amortization[[#This Row],['#]]&lt;=DurationOfLoan,IF(ROW()-ROW(Amortization[[#Headers],[payment
date]])=1,LoanStart,IF(I183&gt;0,EDATE(C183,1),"")),""),"")</f>
        <v>50698</v>
      </c>
      <c r="D184" s="14">
        <f ca="1">IF(ROW()-ROW(Amortization[[#Headers],[opening
balance]])=1,LoanAmount,IF(Amortization[[#This Row],[payment
date]]="",0,INDEX(Amortization[], ROW()-4,8)))</f>
        <v>2873464.9942267789</v>
      </c>
      <c r="E184" s="14">
        <f ca="1">IF(ValuesEntered,IF(ROW()-ROW(Amortization[[#Headers],[interest]])=1,-IPMT(InterestRate/12,1,DurationOfLoan-ROWS($C$4:C184)+1,Amortization[[#This Row],[opening
balance]]),IFERROR(-IPMT(InterestRate/12,1,Amortization[[#This Row],['#
remaining]],D185),0)),0)</f>
        <v>50245.101005506345</v>
      </c>
      <c r="F184" s="14">
        <f ca="1">IFERROR(IF(AND(ValuesEntered,Amortization[[#This Row],[payment
date]]&lt;&gt;""),-PPMT(InterestRate/12,1,DurationOfLoan-ROWS($C$4:C184)+1,Amortization[[#This Row],[opening
balance]]),""),0)</f>
        <v>2316.3653407019638</v>
      </c>
      <c r="G184" s="14">
        <f ca="1">IF(Amortization[[#This Row],[payment
date]]="",0,PropertyTaxAmount)</f>
        <v>375</v>
      </c>
      <c r="H184" s="14">
        <f ca="1">IF(Amortization[[#This Row],[payment
date]]="",0,Amortization[[#This Row],[interest]]+Amortization[[#This Row],[principal]]+Amortization[[#This Row],[property
tax]])</f>
        <v>52936.466346208312</v>
      </c>
      <c r="I184" s="14">
        <f ca="1">IF(Amortization[[#This Row],[payment
date]]="",0,Amortization[[#This Row],[opening
balance]]-Amortization[[#This Row],[principal]])</f>
        <v>2871148.6288860771</v>
      </c>
      <c r="J184" s="18">
        <f ca="1">IF(Amortization[[#This Row],[closing
balance]]&gt;0,LastRow-ROW(),0)</f>
        <v>179</v>
      </c>
    </row>
    <row r="185" spans="2:10" ht="15" customHeight="1" x14ac:dyDescent="0.25">
      <c r="B185" s="15">
        <f>ROWS($B$4:B185)</f>
        <v>182</v>
      </c>
      <c r="C185" s="20">
        <f ca="1">IF(ValuesEntered,IF(Amortization[[#This Row],['#]]&lt;=DurationOfLoan,IF(ROW()-ROW(Amortization[[#Headers],[payment
date]])=1,LoanStart,IF(I184&gt;0,EDATE(C184,1),"")),""),"")</f>
        <v>50729</v>
      </c>
      <c r="D185" s="14">
        <f ca="1">IF(ROW()-ROW(Amortization[[#Headers],[opening
balance]])=1,LoanAmount,IF(Amortization[[#This Row],[payment
date]]="",0,INDEX(Amortization[], ROW()-4,8)))</f>
        <v>2871148.6288860771</v>
      </c>
      <c r="E185" s="14">
        <f ca="1">IF(ValuesEntered,IF(ROW()-ROW(Amortization[[#Headers],[interest]])=1,-IPMT(InterestRate/12,1,DurationOfLoan-ROWS($C$4:C185)+1,Amortization[[#This Row],[opening
balance]]),IFERROR(-IPMT(InterestRate/12,1,Amortization[[#This Row],['#
remaining]],D186),0)),0)</f>
        <v>50203.855225158462</v>
      </c>
      <c r="F185" s="14">
        <f ca="1">IFERROR(IF(AND(ValuesEntered,Amortization[[#This Row],[payment
date]]&lt;&gt;""),-PPMT(InterestRate/12,1,DurationOfLoan-ROWS($C$4:C185)+1,Amortization[[#This Row],[opening
balance]]),""),0)</f>
        <v>2356.9017341642484</v>
      </c>
      <c r="G185" s="14">
        <f ca="1">IF(Amortization[[#This Row],[payment
date]]="",0,PropertyTaxAmount)</f>
        <v>375</v>
      </c>
      <c r="H185" s="14">
        <f ca="1">IF(Amortization[[#This Row],[payment
date]]="",0,Amortization[[#This Row],[interest]]+Amortization[[#This Row],[principal]]+Amortization[[#This Row],[property
tax]])</f>
        <v>52935.756959322709</v>
      </c>
      <c r="I185" s="14">
        <f ca="1">IF(Amortization[[#This Row],[payment
date]]="",0,Amortization[[#This Row],[opening
balance]]-Amortization[[#This Row],[principal]])</f>
        <v>2868791.7271519126</v>
      </c>
      <c r="J185" s="18">
        <f ca="1">IF(Amortization[[#This Row],[closing
balance]]&gt;0,LastRow-ROW(),0)</f>
        <v>178</v>
      </c>
    </row>
    <row r="186" spans="2:10" ht="15" customHeight="1" x14ac:dyDescent="0.25">
      <c r="B186" s="15">
        <f>ROWS($B$4:B186)</f>
        <v>183</v>
      </c>
      <c r="C186" s="20">
        <f ca="1">IF(ValuesEntered,IF(Amortization[[#This Row],['#]]&lt;=DurationOfLoan,IF(ROW()-ROW(Amortization[[#Headers],[payment
date]])=1,LoanStart,IF(I185&gt;0,EDATE(C185,1),"")),""),"")</f>
        <v>50759</v>
      </c>
      <c r="D186" s="14">
        <f ca="1">IF(ROW()-ROW(Amortization[[#Headers],[opening
balance]])=1,LoanAmount,IF(Amortization[[#This Row],[payment
date]]="",0,INDEX(Amortization[], ROW()-4,8)))</f>
        <v>2868791.7271519126</v>
      </c>
      <c r="E186" s="14">
        <f ca="1">IF(ValuesEntered,IF(ROW()-ROW(Amortization[[#Headers],[interest]])=1,-IPMT(InterestRate/12,1,DurationOfLoan-ROWS($C$4:C186)+1,Amortization[[#This Row],[opening
balance]]),IFERROR(-IPMT(InterestRate/12,1,Amortization[[#This Row],['#
remaining]],D187),0)),0)</f>
        <v>50161.887643654503</v>
      </c>
      <c r="F186" s="14">
        <f ca="1">IFERROR(IF(AND(ValuesEntered,Amortization[[#This Row],[payment
date]]&lt;&gt;""),-PPMT(InterestRate/12,1,DurationOfLoan-ROWS($C$4:C186)+1,Amortization[[#This Row],[opening
balance]]),""),0)</f>
        <v>2398.1475145121231</v>
      </c>
      <c r="G186" s="14">
        <f ca="1">IF(Amortization[[#This Row],[payment
date]]="",0,PropertyTaxAmount)</f>
        <v>375</v>
      </c>
      <c r="H186" s="14">
        <f ca="1">IF(Amortization[[#This Row],[payment
date]]="",0,Amortization[[#This Row],[interest]]+Amortization[[#This Row],[principal]]+Amortization[[#This Row],[property
tax]])</f>
        <v>52935.035158166625</v>
      </c>
      <c r="I186" s="14">
        <f ca="1">IF(Amortization[[#This Row],[payment
date]]="",0,Amortization[[#This Row],[opening
balance]]-Amortization[[#This Row],[principal]])</f>
        <v>2866393.5796374003</v>
      </c>
      <c r="J186" s="18">
        <f ca="1">IF(Amortization[[#This Row],[closing
balance]]&gt;0,LastRow-ROW(),0)</f>
        <v>177</v>
      </c>
    </row>
    <row r="187" spans="2:10" ht="15" customHeight="1" x14ac:dyDescent="0.25">
      <c r="B187" s="15">
        <f>ROWS($B$4:B187)</f>
        <v>184</v>
      </c>
      <c r="C187" s="20">
        <f ca="1">IF(ValuesEntered,IF(Amortization[[#This Row],['#]]&lt;=DurationOfLoan,IF(ROW()-ROW(Amortization[[#Headers],[payment
date]])=1,LoanStart,IF(I186&gt;0,EDATE(C186,1),"")),""),"")</f>
        <v>50790</v>
      </c>
      <c r="D187" s="14">
        <f ca="1">IF(ROW()-ROW(Amortization[[#Headers],[opening
balance]])=1,LoanAmount,IF(Amortization[[#This Row],[payment
date]]="",0,INDEX(Amortization[], ROW()-4,8)))</f>
        <v>2866393.5796374003</v>
      </c>
      <c r="E187" s="14">
        <f ca="1">IF(ValuesEntered,IF(ROW()-ROW(Amortization[[#Headers],[interest]])=1,-IPMT(InterestRate/12,1,DurationOfLoan-ROWS($C$4:C187)+1,Amortization[[#This Row],[opening
balance]]),IFERROR(-IPMT(InterestRate/12,1,Amortization[[#This Row],['#
remaining]],D188),0)),0)</f>
        <v>50119.185629474225</v>
      </c>
      <c r="F187" s="14">
        <f ca="1">IFERROR(IF(AND(ValuesEntered,Amortization[[#This Row],[payment
date]]&lt;&gt;""),-PPMT(InterestRate/12,1,DurationOfLoan-ROWS($C$4:C187)+1,Amortization[[#This Row],[opening
balance]]),""),0)</f>
        <v>2440.1150960160849</v>
      </c>
      <c r="G187" s="14">
        <f ca="1">IF(Amortization[[#This Row],[payment
date]]="",0,PropertyTaxAmount)</f>
        <v>375</v>
      </c>
      <c r="H187" s="14">
        <f ca="1">IF(Amortization[[#This Row],[payment
date]]="",0,Amortization[[#This Row],[interest]]+Amortization[[#This Row],[principal]]+Amortization[[#This Row],[property
tax]])</f>
        <v>52934.300725490306</v>
      </c>
      <c r="I187" s="14">
        <f ca="1">IF(Amortization[[#This Row],[payment
date]]="",0,Amortization[[#This Row],[opening
balance]]-Amortization[[#This Row],[principal]])</f>
        <v>2863953.4645413845</v>
      </c>
      <c r="J187" s="18">
        <f ca="1">IF(Amortization[[#This Row],[closing
balance]]&gt;0,LastRow-ROW(),0)</f>
        <v>176</v>
      </c>
    </row>
    <row r="188" spans="2:10" ht="15" customHeight="1" x14ac:dyDescent="0.25">
      <c r="B188" s="15">
        <f>ROWS($B$4:B188)</f>
        <v>185</v>
      </c>
      <c r="C188" s="20">
        <f ca="1">IF(ValuesEntered,IF(Amortization[[#This Row],['#]]&lt;=DurationOfLoan,IF(ROW()-ROW(Amortization[[#Headers],[payment
date]])=1,LoanStart,IF(I187&gt;0,EDATE(C187,1),"")),""),"")</f>
        <v>50821</v>
      </c>
      <c r="D188" s="14">
        <f ca="1">IF(ROW()-ROW(Amortization[[#Headers],[opening
balance]])=1,LoanAmount,IF(Amortization[[#This Row],[payment
date]]="",0,INDEX(Amortization[], ROW()-4,8)))</f>
        <v>2863953.4645413845</v>
      </c>
      <c r="E188" s="14">
        <f ca="1">IF(ValuesEntered,IF(ROW()-ROW(Amortization[[#Headers],[interest]])=1,-IPMT(InterestRate/12,1,DurationOfLoan-ROWS($C$4:C188)+1,Amortization[[#This Row],[opening
balance]]),IFERROR(-IPMT(InterestRate/12,1,Amortization[[#This Row],['#
remaining]],D189),0)),0)</f>
        <v>50075.736330045787</v>
      </c>
      <c r="F188" s="14">
        <f ca="1">IFERROR(IF(AND(ValuesEntered,Amortization[[#This Row],[payment
date]]&lt;&gt;""),-PPMT(InterestRate/12,1,DurationOfLoan-ROWS($C$4:C188)+1,Amortization[[#This Row],[opening
balance]]),""),0)</f>
        <v>2482.8171101963662</v>
      </c>
      <c r="G188" s="14">
        <f ca="1">IF(Amortization[[#This Row],[payment
date]]="",0,PropertyTaxAmount)</f>
        <v>375</v>
      </c>
      <c r="H188" s="14">
        <f ca="1">IF(Amortization[[#This Row],[payment
date]]="",0,Amortization[[#This Row],[interest]]+Amortization[[#This Row],[principal]]+Amortization[[#This Row],[property
tax]])</f>
        <v>52933.553440242154</v>
      </c>
      <c r="I188" s="14">
        <f ca="1">IF(Amortization[[#This Row],[payment
date]]="",0,Amortization[[#This Row],[opening
balance]]-Amortization[[#This Row],[principal]])</f>
        <v>2861470.6474311883</v>
      </c>
      <c r="J188" s="18">
        <f ca="1">IF(Amortization[[#This Row],[closing
balance]]&gt;0,LastRow-ROW(),0)</f>
        <v>175</v>
      </c>
    </row>
    <row r="189" spans="2:10" ht="15" customHeight="1" x14ac:dyDescent="0.25">
      <c r="B189" s="15">
        <f>ROWS($B$4:B189)</f>
        <v>186</v>
      </c>
      <c r="C189" s="20">
        <f ca="1">IF(ValuesEntered,IF(Amortization[[#This Row],['#]]&lt;=DurationOfLoan,IF(ROW()-ROW(Amortization[[#Headers],[payment
date]])=1,LoanStart,IF(I188&gt;0,EDATE(C188,1),"")),""),"")</f>
        <v>50849</v>
      </c>
      <c r="D189" s="14">
        <f ca="1">IF(ROW()-ROW(Amortization[[#Headers],[opening
balance]])=1,LoanAmount,IF(Amortization[[#This Row],[payment
date]]="",0,INDEX(Amortization[], ROW()-4,8)))</f>
        <v>2861470.6474311883</v>
      </c>
      <c r="E189" s="14">
        <f ca="1">IF(ValuesEntered,IF(ROW()-ROW(Amortization[[#Headers],[interest]])=1,-IPMT(InterestRate/12,1,DurationOfLoan-ROWS($C$4:C189)+1,Amortization[[#This Row],[opening
balance]]),IFERROR(-IPMT(InterestRate/12,1,Amortization[[#This Row],['#
remaining]],D190),0)),0)</f>
        <v>50031.526667877355</v>
      </c>
      <c r="F189" s="14">
        <f ca="1">IFERROR(IF(AND(ValuesEntered,Amortization[[#This Row],[payment
date]]&lt;&gt;""),-PPMT(InterestRate/12,1,DurationOfLoan-ROWS($C$4:C189)+1,Amortization[[#This Row],[opening
balance]]),""),0)</f>
        <v>2526.2664096248041</v>
      </c>
      <c r="G189" s="14">
        <f ca="1">IF(Amortization[[#This Row],[payment
date]]="",0,PropertyTaxAmount)</f>
        <v>375</v>
      </c>
      <c r="H189" s="14">
        <f ca="1">IF(Amortization[[#This Row],[payment
date]]="",0,Amortization[[#This Row],[interest]]+Amortization[[#This Row],[principal]]+Amortization[[#This Row],[property
tax]])</f>
        <v>52932.79307750216</v>
      </c>
      <c r="I189" s="14">
        <f ca="1">IF(Amortization[[#This Row],[payment
date]]="",0,Amortization[[#This Row],[opening
balance]]-Amortization[[#This Row],[principal]])</f>
        <v>2858944.3810215634</v>
      </c>
      <c r="J189" s="18">
        <f ca="1">IF(Amortization[[#This Row],[closing
balance]]&gt;0,LastRow-ROW(),0)</f>
        <v>174</v>
      </c>
    </row>
    <row r="190" spans="2:10" ht="15" customHeight="1" x14ac:dyDescent="0.25">
      <c r="B190" s="15">
        <f>ROWS($B$4:B190)</f>
        <v>187</v>
      </c>
      <c r="C190" s="20">
        <f ca="1">IF(ValuesEntered,IF(Amortization[[#This Row],['#]]&lt;=DurationOfLoan,IF(ROW()-ROW(Amortization[[#Headers],[payment
date]])=1,LoanStart,IF(I189&gt;0,EDATE(C189,1),"")),""),"")</f>
        <v>50880</v>
      </c>
      <c r="D190" s="14">
        <f ca="1">IF(ROW()-ROW(Amortization[[#Headers],[opening
balance]])=1,LoanAmount,IF(Amortization[[#This Row],[payment
date]]="",0,INDEX(Amortization[], ROW()-4,8)))</f>
        <v>2858944.3810215634</v>
      </c>
      <c r="E190" s="14">
        <f ca="1">IF(ValuesEntered,IF(ROW()-ROW(Amortization[[#Headers],[interest]])=1,-IPMT(InterestRate/12,1,DurationOfLoan-ROWS($C$4:C190)+1,Amortization[[#This Row],[opening
balance]]),IFERROR(-IPMT(InterestRate/12,1,Amortization[[#This Row],['#
remaining]],D191),0)),0)</f>
        <v>49986.543336620976</v>
      </c>
      <c r="F190" s="14">
        <f ca="1">IFERROR(IF(AND(ValuesEntered,Amortization[[#This Row],[payment
date]]&lt;&gt;""),-PPMT(InterestRate/12,1,DurationOfLoan-ROWS($C$4:C190)+1,Amortization[[#This Row],[opening
balance]]),""),0)</f>
        <v>2570.4760717932368</v>
      </c>
      <c r="G190" s="14">
        <f ca="1">IF(Amortization[[#This Row],[payment
date]]="",0,PropertyTaxAmount)</f>
        <v>375</v>
      </c>
      <c r="H190" s="14">
        <f ca="1">IF(Amortization[[#This Row],[payment
date]]="",0,Amortization[[#This Row],[interest]]+Amortization[[#This Row],[principal]]+Amortization[[#This Row],[property
tax]])</f>
        <v>52932.019408414213</v>
      </c>
      <c r="I190" s="14">
        <f ca="1">IF(Amortization[[#This Row],[payment
date]]="",0,Amortization[[#This Row],[opening
balance]]-Amortization[[#This Row],[principal]])</f>
        <v>2856373.9049497703</v>
      </c>
      <c r="J190" s="18">
        <f ca="1">IF(Amortization[[#This Row],[closing
balance]]&gt;0,LastRow-ROW(),0)</f>
        <v>173</v>
      </c>
    </row>
    <row r="191" spans="2:10" ht="15" customHeight="1" x14ac:dyDescent="0.25">
      <c r="B191" s="15">
        <f>ROWS($B$4:B191)</f>
        <v>188</v>
      </c>
      <c r="C191" s="20">
        <f ca="1">IF(ValuesEntered,IF(Amortization[[#This Row],['#]]&lt;=DurationOfLoan,IF(ROW()-ROW(Amortization[[#Headers],[payment
date]])=1,LoanStart,IF(I190&gt;0,EDATE(C190,1),"")),""),"")</f>
        <v>50910</v>
      </c>
      <c r="D191" s="14">
        <f ca="1">IF(ROW()-ROW(Amortization[[#Headers],[opening
balance]])=1,LoanAmount,IF(Amortization[[#This Row],[payment
date]]="",0,INDEX(Amortization[], ROW()-4,8)))</f>
        <v>2856373.9049497703</v>
      </c>
      <c r="E191" s="14">
        <f ca="1">IF(ValuesEntered,IF(ROW()-ROW(Amortization[[#Headers],[interest]])=1,-IPMT(InterestRate/12,1,DurationOfLoan-ROWS($C$4:C191)+1,Amortization[[#This Row],[opening
balance]]),IFERROR(-IPMT(InterestRate/12,1,Amortization[[#This Row],['#
remaining]],D192),0)),0)</f>
        <v>49940.772797067606</v>
      </c>
      <c r="F191" s="14">
        <f ca="1">IFERROR(IF(AND(ValuesEntered,Amortization[[#This Row],[payment
date]]&lt;&gt;""),-PPMT(InterestRate/12,1,DurationOfLoan-ROWS($C$4:C191)+1,Amortization[[#This Row],[opening
balance]]),""),0)</f>
        <v>2615.4594030496187</v>
      </c>
      <c r="G191" s="14">
        <f ca="1">IF(Amortization[[#This Row],[payment
date]]="",0,PropertyTaxAmount)</f>
        <v>375</v>
      </c>
      <c r="H191" s="14">
        <f ca="1">IF(Amortization[[#This Row],[payment
date]]="",0,Amortization[[#This Row],[interest]]+Amortization[[#This Row],[principal]]+Amortization[[#This Row],[property
tax]])</f>
        <v>52931.232200117222</v>
      </c>
      <c r="I191" s="14">
        <f ca="1">IF(Amortization[[#This Row],[payment
date]]="",0,Amortization[[#This Row],[opening
balance]]-Amortization[[#This Row],[principal]])</f>
        <v>2853758.4455467206</v>
      </c>
      <c r="J191" s="18">
        <f ca="1">IF(Amortization[[#This Row],[closing
balance]]&gt;0,LastRow-ROW(),0)</f>
        <v>172</v>
      </c>
    </row>
    <row r="192" spans="2:10" ht="15" customHeight="1" x14ac:dyDescent="0.25">
      <c r="B192" s="15">
        <f>ROWS($B$4:B192)</f>
        <v>189</v>
      </c>
      <c r="C192" s="20">
        <f ca="1">IF(ValuesEntered,IF(Amortization[[#This Row],['#]]&lt;=DurationOfLoan,IF(ROW()-ROW(Amortization[[#Headers],[payment
date]])=1,LoanStart,IF(I191&gt;0,EDATE(C191,1),"")),""),"")</f>
        <v>50941</v>
      </c>
      <c r="D192" s="14">
        <f ca="1">IF(ROW()-ROW(Amortization[[#Headers],[opening
balance]])=1,LoanAmount,IF(Amortization[[#This Row],[payment
date]]="",0,INDEX(Amortization[], ROW()-4,8)))</f>
        <v>2853758.4455467206</v>
      </c>
      <c r="E192" s="14">
        <f ca="1">IF(ValuesEntered,IF(ROW()-ROW(Amortization[[#Headers],[interest]])=1,-IPMT(InterestRate/12,1,DurationOfLoan-ROWS($C$4:C192)+1,Amortization[[#This Row],[opening
balance]]),IFERROR(-IPMT(InterestRate/12,1,Amortization[[#This Row],['#
remaining]],D193),0)),0)</f>
        <v>49894.201273072053</v>
      </c>
      <c r="F192" s="14">
        <f ca="1">IFERROR(IF(AND(ValuesEntered,Amortization[[#This Row],[payment
date]]&lt;&gt;""),-PPMT(InterestRate/12,1,DurationOfLoan-ROWS($C$4:C192)+1,Amortization[[#This Row],[opening
balance]]),""),0)</f>
        <v>2661.2299426029876</v>
      </c>
      <c r="G192" s="14">
        <f ca="1">IF(Amortization[[#This Row],[payment
date]]="",0,PropertyTaxAmount)</f>
        <v>375</v>
      </c>
      <c r="H192" s="14">
        <f ca="1">IF(Amortization[[#This Row],[payment
date]]="",0,Amortization[[#This Row],[interest]]+Amortization[[#This Row],[principal]]+Amortization[[#This Row],[property
tax]])</f>
        <v>52930.431215675038</v>
      </c>
      <c r="I192" s="14">
        <f ca="1">IF(Amortization[[#This Row],[payment
date]]="",0,Amortization[[#This Row],[opening
balance]]-Amortization[[#This Row],[principal]])</f>
        <v>2851097.2156041176</v>
      </c>
      <c r="J192" s="18">
        <f ca="1">IF(Amortization[[#This Row],[closing
balance]]&gt;0,LastRow-ROW(),0)</f>
        <v>171</v>
      </c>
    </row>
    <row r="193" spans="2:10" ht="15" customHeight="1" x14ac:dyDescent="0.25">
      <c r="B193" s="15">
        <f>ROWS($B$4:B193)</f>
        <v>190</v>
      </c>
      <c r="C193" s="20">
        <f ca="1">IF(ValuesEntered,IF(Amortization[[#This Row],['#]]&lt;=DurationOfLoan,IF(ROW()-ROW(Amortization[[#Headers],[payment
date]])=1,LoanStart,IF(I192&gt;0,EDATE(C192,1),"")),""),"")</f>
        <v>50971</v>
      </c>
      <c r="D193" s="14">
        <f ca="1">IF(ROW()-ROW(Amortization[[#Headers],[opening
balance]])=1,LoanAmount,IF(Amortization[[#This Row],[payment
date]]="",0,INDEX(Amortization[], ROW()-4,8)))</f>
        <v>2851097.2156041176</v>
      </c>
      <c r="E193" s="14">
        <f ca="1">IF(ValuesEntered,IF(ROW()-ROW(Amortization[[#Headers],[interest]])=1,-IPMT(InterestRate/12,1,DurationOfLoan-ROWS($C$4:C193)+1,Amortization[[#This Row],[opening
balance]]),IFERROR(-IPMT(InterestRate/12,1,Amortization[[#This Row],['#
remaining]],D194),0)),0)</f>
        <v>49846.814747406577</v>
      </c>
      <c r="F193" s="14">
        <f ca="1">IFERROR(IF(AND(ValuesEntered,Amortization[[#This Row],[payment
date]]&lt;&gt;""),-PPMT(InterestRate/12,1,DurationOfLoan-ROWS($C$4:C193)+1,Amortization[[#This Row],[opening
balance]]),""),0)</f>
        <v>2707.8014665985388</v>
      </c>
      <c r="G193" s="14">
        <f ca="1">IF(Amortization[[#This Row],[payment
date]]="",0,PropertyTaxAmount)</f>
        <v>375</v>
      </c>
      <c r="H193" s="14">
        <f ca="1">IF(Amortization[[#This Row],[payment
date]]="",0,Amortization[[#This Row],[interest]]+Amortization[[#This Row],[principal]]+Amortization[[#This Row],[property
tax]])</f>
        <v>52929.616214005116</v>
      </c>
      <c r="I193" s="14">
        <f ca="1">IF(Amortization[[#This Row],[payment
date]]="",0,Amortization[[#This Row],[opening
balance]]-Amortization[[#This Row],[principal]])</f>
        <v>2848389.414137519</v>
      </c>
      <c r="J193" s="18">
        <f ca="1">IF(Amortization[[#This Row],[closing
balance]]&gt;0,LastRow-ROW(),0)</f>
        <v>170</v>
      </c>
    </row>
    <row r="194" spans="2:10" ht="15" customHeight="1" x14ac:dyDescent="0.25">
      <c r="B194" s="15">
        <f>ROWS($B$4:B194)</f>
        <v>191</v>
      </c>
      <c r="C194" s="20">
        <f ca="1">IF(ValuesEntered,IF(Amortization[[#This Row],['#]]&lt;=DurationOfLoan,IF(ROW()-ROW(Amortization[[#Headers],[payment
date]])=1,LoanStart,IF(I193&gt;0,EDATE(C193,1),"")),""),"")</f>
        <v>51002</v>
      </c>
      <c r="D194" s="14">
        <f ca="1">IF(ROW()-ROW(Amortization[[#Headers],[opening
balance]])=1,LoanAmount,IF(Amortization[[#This Row],[payment
date]]="",0,INDEX(Amortization[], ROW()-4,8)))</f>
        <v>2848389.414137519</v>
      </c>
      <c r="E194" s="14">
        <f ca="1">IF(ValuesEntered,IF(ROW()-ROW(Amortization[[#Headers],[interest]])=1,-IPMT(InterestRate/12,1,DurationOfLoan-ROWS($C$4:C194)+1,Amortization[[#This Row],[opening
balance]]),IFERROR(-IPMT(InterestRate/12,1,Amortization[[#This Row],['#
remaining]],D195),0)),0)</f>
        <v>49798.598957541959</v>
      </c>
      <c r="F194" s="14">
        <f ca="1">IFERROR(IF(AND(ValuesEntered,Amortization[[#This Row],[payment
date]]&lt;&gt;""),-PPMT(InterestRate/12,1,DurationOfLoan-ROWS($C$4:C194)+1,Amortization[[#This Row],[opening
balance]]),""),0)</f>
        <v>2755.1879922640137</v>
      </c>
      <c r="G194" s="14">
        <f ca="1">IF(Amortization[[#This Row],[payment
date]]="",0,PropertyTaxAmount)</f>
        <v>375</v>
      </c>
      <c r="H194" s="14">
        <f ca="1">IF(Amortization[[#This Row],[payment
date]]="",0,Amortization[[#This Row],[interest]]+Amortization[[#This Row],[principal]]+Amortization[[#This Row],[property
tax]])</f>
        <v>52928.786949805974</v>
      </c>
      <c r="I194" s="14">
        <f ca="1">IF(Amortization[[#This Row],[payment
date]]="",0,Amortization[[#This Row],[opening
balance]]-Amortization[[#This Row],[principal]])</f>
        <v>2845634.2261452549</v>
      </c>
      <c r="J194" s="18">
        <f ca="1">IF(Amortization[[#This Row],[closing
balance]]&gt;0,LastRow-ROW(),0)</f>
        <v>169</v>
      </c>
    </row>
    <row r="195" spans="2:10" ht="15" customHeight="1" x14ac:dyDescent="0.25">
      <c r="B195" s="15">
        <f>ROWS($B$4:B195)</f>
        <v>192</v>
      </c>
      <c r="C195" s="20">
        <f ca="1">IF(ValuesEntered,IF(Amortization[[#This Row],['#]]&lt;=DurationOfLoan,IF(ROW()-ROW(Amortization[[#Headers],[payment
date]])=1,LoanStart,IF(I194&gt;0,EDATE(C194,1),"")),""),"")</f>
        <v>51033</v>
      </c>
      <c r="D195" s="14">
        <f ca="1">IF(ROW()-ROW(Amortization[[#Headers],[opening
balance]])=1,LoanAmount,IF(Amortization[[#This Row],[payment
date]]="",0,INDEX(Amortization[], ROW()-4,8)))</f>
        <v>2845634.2261452549</v>
      </c>
      <c r="E195" s="14">
        <f ca="1">IF(ValuesEntered,IF(ROW()-ROW(Amortization[[#Headers],[interest]])=1,-IPMT(InterestRate/12,1,DurationOfLoan-ROWS($C$4:C195)+1,Amortization[[#This Row],[opening
balance]]),IFERROR(-IPMT(InterestRate/12,1,Amortization[[#This Row],['#
remaining]],D196),0)),0)</f>
        <v>49749.539391354701</v>
      </c>
      <c r="F195" s="14">
        <f ca="1">IFERROR(IF(AND(ValuesEntered,Amortization[[#This Row],[payment
date]]&lt;&gt;""),-PPMT(InterestRate/12,1,DurationOfLoan-ROWS($C$4:C195)+1,Amortization[[#This Row],[opening
balance]]),""),0)</f>
        <v>2803.4037821286347</v>
      </c>
      <c r="G195" s="14">
        <f ca="1">IF(Amortization[[#This Row],[payment
date]]="",0,PropertyTaxAmount)</f>
        <v>375</v>
      </c>
      <c r="H195" s="14">
        <f ca="1">IF(Amortization[[#This Row],[payment
date]]="",0,Amortization[[#This Row],[interest]]+Amortization[[#This Row],[principal]]+Amortization[[#This Row],[property
tax]])</f>
        <v>52927.943173483334</v>
      </c>
      <c r="I195" s="14">
        <f ca="1">IF(Amortization[[#This Row],[payment
date]]="",0,Amortization[[#This Row],[opening
balance]]-Amortization[[#This Row],[principal]])</f>
        <v>2842830.8223631261</v>
      </c>
      <c r="J195" s="18">
        <f ca="1">IF(Amortization[[#This Row],[closing
balance]]&gt;0,LastRow-ROW(),0)</f>
        <v>168</v>
      </c>
    </row>
    <row r="196" spans="2:10" ht="15" customHeight="1" x14ac:dyDescent="0.25">
      <c r="B196" s="15">
        <f>ROWS($B$4:B196)</f>
        <v>193</v>
      </c>
      <c r="C196" s="20">
        <f ca="1">IF(ValuesEntered,IF(Amortization[[#This Row],['#]]&lt;=DurationOfLoan,IF(ROW()-ROW(Amortization[[#Headers],[payment
date]])=1,LoanStart,IF(I195&gt;0,EDATE(C195,1),"")),""),"")</f>
        <v>51063</v>
      </c>
      <c r="D196" s="14">
        <f ca="1">IF(ROW()-ROW(Amortization[[#Headers],[opening
balance]])=1,LoanAmount,IF(Amortization[[#This Row],[payment
date]]="",0,INDEX(Amortization[], ROW()-4,8)))</f>
        <v>2842830.8223631261</v>
      </c>
      <c r="E196" s="14">
        <f ca="1">IF(ValuesEntered,IF(ROW()-ROW(Amortization[[#Headers],[interest]])=1,-IPMT(InterestRate/12,1,DurationOfLoan-ROWS($C$4:C196)+1,Amortization[[#This Row],[opening
balance]]),IFERROR(-IPMT(InterestRate/12,1,Amortization[[#This Row],['#
remaining]],D197),0)),0)</f>
        <v>49699.621282759173</v>
      </c>
      <c r="F196" s="14">
        <f ca="1">IFERROR(IF(AND(ValuesEntered,Amortization[[#This Row],[payment
date]]&lt;&gt;""),-PPMT(InterestRate/12,1,DurationOfLoan-ROWS($C$4:C196)+1,Amortization[[#This Row],[opening
balance]]),""),0)</f>
        <v>2852.463348315885</v>
      </c>
      <c r="G196" s="14">
        <f ca="1">IF(Amortization[[#This Row],[payment
date]]="",0,PropertyTaxAmount)</f>
        <v>375</v>
      </c>
      <c r="H196" s="14">
        <f ca="1">IF(Amortization[[#This Row],[payment
date]]="",0,Amortization[[#This Row],[interest]]+Amortization[[#This Row],[principal]]+Amortization[[#This Row],[property
tax]])</f>
        <v>52927.084631075057</v>
      </c>
      <c r="I196" s="14">
        <f ca="1">IF(Amortization[[#This Row],[payment
date]]="",0,Amortization[[#This Row],[opening
balance]]-Amortization[[#This Row],[principal]])</f>
        <v>2839978.3590148101</v>
      </c>
      <c r="J196" s="18">
        <f ca="1">IF(Amortization[[#This Row],[closing
balance]]&gt;0,LastRow-ROW(),0)</f>
        <v>167</v>
      </c>
    </row>
    <row r="197" spans="2:10" ht="15" customHeight="1" x14ac:dyDescent="0.25">
      <c r="B197" s="15">
        <f>ROWS($B$4:B197)</f>
        <v>194</v>
      </c>
      <c r="C197" s="20">
        <f ca="1">IF(ValuesEntered,IF(Amortization[[#This Row],['#]]&lt;=DurationOfLoan,IF(ROW()-ROW(Amortization[[#Headers],[payment
date]])=1,LoanStart,IF(I196&gt;0,EDATE(C196,1),"")),""),"")</f>
        <v>51094</v>
      </c>
      <c r="D197" s="14">
        <f ca="1">IF(ROW()-ROW(Amortization[[#Headers],[opening
balance]])=1,LoanAmount,IF(Amortization[[#This Row],[payment
date]]="",0,INDEX(Amortization[], ROW()-4,8)))</f>
        <v>2839978.3590148101</v>
      </c>
      <c r="E197" s="14">
        <f ca="1">IF(ValuesEntered,IF(ROW()-ROW(Amortization[[#Headers],[interest]])=1,-IPMT(InterestRate/12,1,DurationOfLoan-ROWS($C$4:C197)+1,Amortization[[#This Row],[opening
balance]]),IFERROR(-IPMT(InterestRate/12,1,Amortization[[#This Row],['#
remaining]],D198),0)),0)</f>
        <v>49648.829607263222</v>
      </c>
      <c r="F197" s="14">
        <f ca="1">IFERROR(IF(AND(ValuesEntered,Amortization[[#This Row],[payment
date]]&lt;&gt;""),-PPMT(InterestRate/12,1,DurationOfLoan-ROWS($C$4:C197)+1,Amortization[[#This Row],[opening
balance]]),""),0)</f>
        <v>2902.3814569114129</v>
      </c>
      <c r="G197" s="14">
        <f ca="1">IF(Amortization[[#This Row],[payment
date]]="",0,PropertyTaxAmount)</f>
        <v>375</v>
      </c>
      <c r="H197" s="14">
        <f ca="1">IF(Amortization[[#This Row],[payment
date]]="",0,Amortization[[#This Row],[interest]]+Amortization[[#This Row],[principal]]+Amortization[[#This Row],[property
tax]])</f>
        <v>52926.211064174633</v>
      </c>
      <c r="I197" s="14">
        <f ca="1">IF(Amortization[[#This Row],[payment
date]]="",0,Amortization[[#This Row],[opening
balance]]-Amortization[[#This Row],[principal]])</f>
        <v>2837075.9775578985</v>
      </c>
      <c r="J197" s="18">
        <f ca="1">IF(Amortization[[#This Row],[closing
balance]]&gt;0,LastRow-ROW(),0)</f>
        <v>166</v>
      </c>
    </row>
    <row r="198" spans="2:10" ht="15" customHeight="1" x14ac:dyDescent="0.25">
      <c r="B198" s="15">
        <f>ROWS($B$4:B198)</f>
        <v>195</v>
      </c>
      <c r="C198" s="20">
        <f ca="1">IF(ValuesEntered,IF(Amortization[[#This Row],['#]]&lt;=DurationOfLoan,IF(ROW()-ROW(Amortization[[#Headers],[payment
date]])=1,LoanStart,IF(I197&gt;0,EDATE(C197,1),"")),""),"")</f>
        <v>51124</v>
      </c>
      <c r="D198" s="14">
        <f ca="1">IF(ROW()-ROW(Amortization[[#Headers],[opening
balance]])=1,LoanAmount,IF(Amortization[[#This Row],[payment
date]]="",0,INDEX(Amortization[], ROW()-4,8)))</f>
        <v>2837075.9775578985</v>
      </c>
      <c r="E198" s="14">
        <f ca="1">IF(ValuesEntered,IF(ROW()-ROW(Amortization[[#Headers],[interest]])=1,-IPMT(InterestRate/12,1,DurationOfLoan-ROWS($C$4:C198)+1,Amortization[[#This Row],[opening
balance]]),IFERROR(-IPMT(InterestRate/12,1,Amortization[[#This Row],['#
remaining]],D199),0)),0)</f>
        <v>49597.149077446091</v>
      </c>
      <c r="F198" s="14">
        <f ca="1">IFERROR(IF(AND(ValuesEntered,Amortization[[#This Row],[payment
date]]&lt;&gt;""),-PPMT(InterestRate/12,1,DurationOfLoan-ROWS($C$4:C198)+1,Amortization[[#This Row],[opening
balance]]),""),0)</f>
        <v>2953.1731324073617</v>
      </c>
      <c r="G198" s="14">
        <f ca="1">IF(Amortization[[#This Row],[payment
date]]="",0,PropertyTaxAmount)</f>
        <v>375</v>
      </c>
      <c r="H198" s="14">
        <f ca="1">IF(Amortization[[#This Row],[payment
date]]="",0,Amortization[[#This Row],[interest]]+Amortization[[#This Row],[principal]]+Amortization[[#This Row],[property
tax]])</f>
        <v>52925.322209853453</v>
      </c>
      <c r="I198" s="14">
        <f ca="1">IF(Amortization[[#This Row],[payment
date]]="",0,Amortization[[#This Row],[opening
balance]]-Amortization[[#This Row],[principal]])</f>
        <v>2834122.804425491</v>
      </c>
      <c r="J198" s="18">
        <f ca="1">IF(Amortization[[#This Row],[closing
balance]]&gt;0,LastRow-ROW(),0)</f>
        <v>165</v>
      </c>
    </row>
    <row r="199" spans="2:10" ht="15" customHeight="1" x14ac:dyDescent="0.25">
      <c r="B199" s="15">
        <f>ROWS($B$4:B199)</f>
        <v>196</v>
      </c>
      <c r="C199" s="20">
        <f ca="1">IF(ValuesEntered,IF(Amortization[[#This Row],['#]]&lt;=DurationOfLoan,IF(ROW()-ROW(Amortization[[#Headers],[payment
date]])=1,LoanStart,IF(I198&gt;0,EDATE(C198,1),"")),""),"")</f>
        <v>51155</v>
      </c>
      <c r="D199" s="14">
        <f ca="1">IF(ROW()-ROW(Amortization[[#Headers],[opening
balance]])=1,LoanAmount,IF(Amortization[[#This Row],[payment
date]]="",0,INDEX(Amortization[], ROW()-4,8)))</f>
        <v>2834122.804425491</v>
      </c>
      <c r="E199" s="14">
        <f ca="1">IF(ValuesEntered,IF(ROW()-ROW(Amortization[[#Headers],[interest]])=1,-IPMT(InterestRate/12,1,DurationOfLoan-ROWS($C$4:C199)+1,Amortization[[#This Row],[opening
balance]]),IFERROR(-IPMT(InterestRate/12,1,Amortization[[#This Row],['#
remaining]],D200),0)),0)</f>
        <v>49544.564138357156</v>
      </c>
      <c r="F199" s="14">
        <f ca="1">IFERROR(IF(AND(ValuesEntered,Amortization[[#This Row],[payment
date]]&lt;&gt;""),-PPMT(InterestRate/12,1,DurationOfLoan-ROWS($C$4:C199)+1,Amortization[[#This Row],[opening
balance]]),""),0)</f>
        <v>3004.8536622244915</v>
      </c>
      <c r="G199" s="14">
        <f ca="1">IF(Amortization[[#This Row],[payment
date]]="",0,PropertyTaxAmount)</f>
        <v>375</v>
      </c>
      <c r="H199" s="14">
        <f ca="1">IF(Amortization[[#This Row],[payment
date]]="",0,Amortization[[#This Row],[interest]]+Amortization[[#This Row],[principal]]+Amortization[[#This Row],[property
tax]])</f>
        <v>52924.41780058165</v>
      </c>
      <c r="I199" s="14">
        <f ca="1">IF(Amortization[[#This Row],[payment
date]]="",0,Amortization[[#This Row],[opening
balance]]-Amortization[[#This Row],[principal]])</f>
        <v>2831117.9507632665</v>
      </c>
      <c r="J199" s="18">
        <f ca="1">IF(Amortization[[#This Row],[closing
balance]]&gt;0,LastRow-ROW(),0)</f>
        <v>164</v>
      </c>
    </row>
    <row r="200" spans="2:10" ht="15" customHeight="1" x14ac:dyDescent="0.25">
      <c r="B200" s="15">
        <f>ROWS($B$4:B200)</f>
        <v>197</v>
      </c>
      <c r="C200" s="20">
        <f ca="1">IF(ValuesEntered,IF(Amortization[[#This Row],['#]]&lt;=DurationOfLoan,IF(ROW()-ROW(Amortization[[#Headers],[payment
date]])=1,LoanStart,IF(I199&gt;0,EDATE(C199,1),"")),""),"")</f>
        <v>51186</v>
      </c>
      <c r="D200" s="14">
        <f ca="1">IF(ROW()-ROW(Amortization[[#Headers],[opening
balance]])=1,LoanAmount,IF(Amortization[[#This Row],[payment
date]]="",0,INDEX(Amortization[], ROW()-4,8)))</f>
        <v>2831117.9507632665</v>
      </c>
      <c r="E200" s="14">
        <f ca="1">IF(ValuesEntered,IF(ROW()-ROW(Amortization[[#Headers],[interest]])=1,-IPMT(InterestRate/12,1,DurationOfLoan-ROWS($C$4:C200)+1,Amortization[[#This Row],[opening
balance]]),IFERROR(-IPMT(InterestRate/12,1,Amortization[[#This Row],['#
remaining]],D201),0)),0)</f>
        <v>49491.05896283417</v>
      </c>
      <c r="F200" s="14">
        <f ca="1">IFERROR(IF(AND(ValuesEntered,Amortization[[#This Row],[payment
date]]&lt;&gt;""),-PPMT(InterestRate/12,1,DurationOfLoan-ROWS($C$4:C200)+1,Amortization[[#This Row],[opening
balance]]),""),0)</f>
        <v>3057.4386013134194</v>
      </c>
      <c r="G200" s="14">
        <f ca="1">IF(Amortization[[#This Row],[payment
date]]="",0,PropertyTaxAmount)</f>
        <v>375</v>
      </c>
      <c r="H200" s="14">
        <f ca="1">IF(Amortization[[#This Row],[payment
date]]="",0,Amortization[[#This Row],[interest]]+Amortization[[#This Row],[principal]]+Amortization[[#This Row],[property
tax]])</f>
        <v>52923.49756414759</v>
      </c>
      <c r="I200" s="14">
        <f ca="1">IF(Amortization[[#This Row],[payment
date]]="",0,Amortization[[#This Row],[opening
balance]]-Amortization[[#This Row],[principal]])</f>
        <v>2828060.5121619529</v>
      </c>
      <c r="J200" s="18">
        <f ca="1">IF(Amortization[[#This Row],[closing
balance]]&gt;0,LastRow-ROW(),0)</f>
        <v>163</v>
      </c>
    </row>
    <row r="201" spans="2:10" ht="15" customHeight="1" x14ac:dyDescent="0.25">
      <c r="B201" s="15">
        <f>ROWS($B$4:B201)</f>
        <v>198</v>
      </c>
      <c r="C201" s="20">
        <f ca="1">IF(ValuesEntered,IF(Amortization[[#This Row],['#]]&lt;=DurationOfLoan,IF(ROW()-ROW(Amortization[[#Headers],[payment
date]])=1,LoanStart,IF(I200&gt;0,EDATE(C200,1),"")),""),"")</f>
        <v>51215</v>
      </c>
      <c r="D201" s="14">
        <f ca="1">IF(ROW()-ROW(Amortization[[#Headers],[opening
balance]])=1,LoanAmount,IF(Amortization[[#This Row],[payment
date]]="",0,INDEX(Amortization[], ROW()-4,8)))</f>
        <v>2828060.5121619529</v>
      </c>
      <c r="E201" s="14">
        <f ca="1">IF(ValuesEntered,IF(ROW()-ROW(Amortization[[#Headers],[interest]])=1,-IPMT(InterestRate/12,1,DurationOfLoan-ROWS($C$4:C201)+1,Amortization[[#This Row],[opening
balance]]),IFERROR(-IPMT(InterestRate/12,1,Amortization[[#This Row],['#
remaining]],D202),0)),0)</f>
        <v>49436.617446739532</v>
      </c>
      <c r="F201" s="14">
        <f ca="1">IFERROR(IF(AND(ValuesEntered,Amortization[[#This Row],[payment
date]]&lt;&gt;""),-PPMT(InterestRate/12,1,DurationOfLoan-ROWS($C$4:C201)+1,Amortization[[#This Row],[opening
balance]]),""),0)</f>
        <v>3110.9437768364037</v>
      </c>
      <c r="G201" s="14">
        <f ca="1">IF(Amortization[[#This Row],[payment
date]]="",0,PropertyTaxAmount)</f>
        <v>375</v>
      </c>
      <c r="H201" s="14">
        <f ca="1">IF(Amortization[[#This Row],[payment
date]]="",0,Amortization[[#This Row],[interest]]+Amortization[[#This Row],[principal]]+Amortization[[#This Row],[property
tax]])</f>
        <v>52922.561223575933</v>
      </c>
      <c r="I201" s="14">
        <f ca="1">IF(Amortization[[#This Row],[payment
date]]="",0,Amortization[[#This Row],[opening
balance]]-Amortization[[#This Row],[principal]])</f>
        <v>2824949.5683851163</v>
      </c>
      <c r="J201" s="18">
        <f ca="1">IF(Amortization[[#This Row],[closing
balance]]&gt;0,LastRow-ROW(),0)</f>
        <v>162</v>
      </c>
    </row>
    <row r="202" spans="2:10" ht="15" customHeight="1" x14ac:dyDescent="0.25">
      <c r="B202" s="15">
        <f>ROWS($B$4:B202)</f>
        <v>199</v>
      </c>
      <c r="C202" s="20">
        <f ca="1">IF(ValuesEntered,IF(Amortization[[#This Row],['#]]&lt;=DurationOfLoan,IF(ROW()-ROW(Amortization[[#Headers],[payment
date]])=1,LoanStart,IF(I201&gt;0,EDATE(C201,1),"")),""),"")</f>
        <v>51246</v>
      </c>
      <c r="D202" s="14">
        <f ca="1">IF(ROW()-ROW(Amortization[[#Headers],[opening
balance]])=1,LoanAmount,IF(Amortization[[#This Row],[payment
date]]="",0,INDEX(Amortization[], ROW()-4,8)))</f>
        <v>2824949.5683851163</v>
      </c>
      <c r="E202" s="14">
        <f ca="1">IF(ValuesEntered,IF(ROW()-ROW(Amortization[[#Headers],[interest]])=1,-IPMT(InterestRate/12,1,DurationOfLoan-ROWS($C$4:C202)+1,Amortization[[#This Row],[opening
balance]]),IFERROR(-IPMT(InterestRate/12,1,Amortization[[#This Row],['#
remaining]],D203),0)),0)</f>
        <v>49381.223204113237</v>
      </c>
      <c r="F202" s="14">
        <f ca="1">IFERROR(IF(AND(ValuesEntered,Amortization[[#This Row],[payment
date]]&lt;&gt;""),-PPMT(InterestRate/12,1,DurationOfLoan-ROWS($C$4:C202)+1,Amortization[[#This Row],[opening
balance]]),""),0)</f>
        <v>3165.3852929310415</v>
      </c>
      <c r="G202" s="14">
        <f ca="1">IF(Amortization[[#This Row],[payment
date]]="",0,PropertyTaxAmount)</f>
        <v>375</v>
      </c>
      <c r="H202" s="14">
        <f ca="1">IF(Amortization[[#This Row],[payment
date]]="",0,Amortization[[#This Row],[interest]]+Amortization[[#This Row],[principal]]+Amortization[[#This Row],[property
tax]])</f>
        <v>52921.608497044275</v>
      </c>
      <c r="I202" s="14">
        <f ca="1">IF(Amortization[[#This Row],[payment
date]]="",0,Amortization[[#This Row],[opening
balance]]-Amortization[[#This Row],[principal]])</f>
        <v>2821784.1830921853</v>
      </c>
      <c r="J202" s="18">
        <f ca="1">IF(Amortization[[#This Row],[closing
balance]]&gt;0,LastRow-ROW(),0)</f>
        <v>161</v>
      </c>
    </row>
    <row r="203" spans="2:10" ht="15" customHeight="1" x14ac:dyDescent="0.25">
      <c r="B203" s="15">
        <f>ROWS($B$4:B203)</f>
        <v>200</v>
      </c>
      <c r="C203" s="20">
        <f ca="1">IF(ValuesEntered,IF(Amortization[[#This Row],['#]]&lt;=DurationOfLoan,IF(ROW()-ROW(Amortization[[#Headers],[payment
date]])=1,LoanStart,IF(I202&gt;0,EDATE(C202,1),"")),""),"")</f>
        <v>51276</v>
      </c>
      <c r="D203" s="14">
        <f ca="1">IF(ROW()-ROW(Amortization[[#Headers],[opening
balance]])=1,LoanAmount,IF(Amortization[[#This Row],[payment
date]]="",0,INDEX(Amortization[], ROW()-4,8)))</f>
        <v>2821784.1830921853</v>
      </c>
      <c r="E203" s="14">
        <f ca="1">IF(ValuesEntered,IF(ROW()-ROW(Amortization[[#Headers],[interest]])=1,-IPMT(InterestRate/12,1,DurationOfLoan-ROWS($C$4:C203)+1,Amortization[[#This Row],[opening
balance]]),IFERROR(-IPMT(InterestRate/12,1,Amortization[[#This Row],['#
remaining]],D204),0)),0)</f>
        <v>49324.859562240985</v>
      </c>
      <c r="F203" s="14">
        <f ca="1">IFERROR(IF(AND(ValuesEntered,Amortization[[#This Row],[payment
date]]&lt;&gt;""),-PPMT(InterestRate/12,1,DurationOfLoan-ROWS($C$4:C203)+1,Amortization[[#This Row],[opening
balance]]),""),0)</f>
        <v>3220.7795355573344</v>
      </c>
      <c r="G203" s="14">
        <f ca="1">IF(Amortization[[#This Row],[payment
date]]="",0,PropertyTaxAmount)</f>
        <v>375</v>
      </c>
      <c r="H203" s="14">
        <f ca="1">IF(Amortization[[#This Row],[payment
date]]="",0,Amortization[[#This Row],[interest]]+Amortization[[#This Row],[principal]]+Amortization[[#This Row],[property
tax]])</f>
        <v>52920.639097798317</v>
      </c>
      <c r="I203" s="14">
        <f ca="1">IF(Amortization[[#This Row],[payment
date]]="",0,Amortization[[#This Row],[opening
balance]]-Amortization[[#This Row],[principal]])</f>
        <v>2818563.4035566282</v>
      </c>
      <c r="J203" s="18">
        <f ca="1">IF(Amortization[[#This Row],[closing
balance]]&gt;0,LastRow-ROW(),0)</f>
        <v>160</v>
      </c>
    </row>
    <row r="204" spans="2:10" ht="15" customHeight="1" x14ac:dyDescent="0.25">
      <c r="B204" s="15">
        <f>ROWS($B$4:B204)</f>
        <v>201</v>
      </c>
      <c r="C204" s="20">
        <f ca="1">IF(ValuesEntered,IF(Amortization[[#This Row],['#]]&lt;=DurationOfLoan,IF(ROW()-ROW(Amortization[[#Headers],[payment
date]])=1,LoanStart,IF(I203&gt;0,EDATE(C203,1),"")),""),"")</f>
        <v>51307</v>
      </c>
      <c r="D204" s="14">
        <f ca="1">IF(ROW()-ROW(Amortization[[#Headers],[opening
balance]])=1,LoanAmount,IF(Amortization[[#This Row],[payment
date]]="",0,INDEX(Amortization[], ROW()-4,8)))</f>
        <v>2818563.4035566282</v>
      </c>
      <c r="E204" s="14">
        <f ca="1">IF(ValuesEntered,IF(ROW()-ROW(Amortization[[#Headers],[interest]])=1,-IPMT(InterestRate/12,1,DurationOfLoan-ROWS($C$4:C204)+1,Amortization[[#This Row],[opening
balance]]),IFERROR(-IPMT(InterestRate/12,1,Amortization[[#This Row],['#
remaining]],D205),0)),0)</f>
        <v>49267.509556635967</v>
      </c>
      <c r="F204" s="14">
        <f ca="1">IFERROR(IF(AND(ValuesEntered,Amortization[[#This Row],[payment
date]]&lt;&gt;""),-PPMT(InterestRate/12,1,DurationOfLoan-ROWS($C$4:C204)+1,Amortization[[#This Row],[opening
balance]]),""),0)</f>
        <v>3277.143177429587</v>
      </c>
      <c r="G204" s="14">
        <f ca="1">IF(Amortization[[#This Row],[payment
date]]="",0,PropertyTaxAmount)</f>
        <v>375</v>
      </c>
      <c r="H204" s="14">
        <f ca="1">IF(Amortization[[#This Row],[payment
date]]="",0,Amortization[[#This Row],[interest]]+Amortization[[#This Row],[principal]]+Amortization[[#This Row],[property
tax]])</f>
        <v>52919.652734065552</v>
      </c>
      <c r="I204" s="14">
        <f ca="1">IF(Amortization[[#This Row],[payment
date]]="",0,Amortization[[#This Row],[opening
balance]]-Amortization[[#This Row],[principal]])</f>
        <v>2815286.2603791985</v>
      </c>
      <c r="J204" s="18">
        <f ca="1">IF(Amortization[[#This Row],[closing
balance]]&gt;0,LastRow-ROW(),0)</f>
        <v>159</v>
      </c>
    </row>
    <row r="205" spans="2:10" ht="15" customHeight="1" x14ac:dyDescent="0.25">
      <c r="B205" s="15">
        <f>ROWS($B$4:B205)</f>
        <v>202</v>
      </c>
      <c r="C205" s="20">
        <f ca="1">IF(ValuesEntered,IF(Amortization[[#This Row],['#]]&lt;=DurationOfLoan,IF(ROW()-ROW(Amortization[[#Headers],[payment
date]])=1,LoanStart,IF(I204&gt;0,EDATE(C204,1),"")),""),"")</f>
        <v>51337</v>
      </c>
      <c r="D205" s="14">
        <f ca="1">IF(ROW()-ROW(Amortization[[#Headers],[opening
balance]])=1,LoanAmount,IF(Amortization[[#This Row],[payment
date]]="",0,INDEX(Amortization[], ROW()-4,8)))</f>
        <v>2815286.2603791985</v>
      </c>
      <c r="E205" s="14">
        <f ca="1">IF(ValuesEntered,IF(ROW()-ROW(Amortization[[#Headers],[interest]])=1,-IPMT(InterestRate/12,1,DurationOfLoan-ROWS($C$4:C205)+1,Amortization[[#This Row],[opening
balance]]),IFERROR(-IPMT(InterestRate/12,1,Amortization[[#This Row],['#
remaining]],D206),0)),0)</f>
        <v>49209.155925932864</v>
      </c>
      <c r="F205" s="14">
        <f ca="1">IFERROR(IF(AND(ValuesEntered,Amortization[[#This Row],[payment
date]]&lt;&gt;""),-PPMT(InterestRate/12,1,DurationOfLoan-ROWS($C$4:C205)+1,Amortization[[#This Row],[opening
balance]]),""),0)</f>
        <v>3334.4931830346068</v>
      </c>
      <c r="G205" s="14">
        <f ca="1">IF(Amortization[[#This Row],[payment
date]]="",0,PropertyTaxAmount)</f>
        <v>375</v>
      </c>
      <c r="H205" s="14">
        <f ca="1">IF(Amortization[[#This Row],[payment
date]]="",0,Amortization[[#This Row],[interest]]+Amortization[[#This Row],[principal]]+Amortization[[#This Row],[property
tax]])</f>
        <v>52918.649108967467</v>
      </c>
      <c r="I205" s="14">
        <f ca="1">IF(Amortization[[#This Row],[payment
date]]="",0,Amortization[[#This Row],[opening
balance]]-Amortization[[#This Row],[principal]])</f>
        <v>2811951.767196164</v>
      </c>
      <c r="J205" s="18">
        <f ca="1">IF(Amortization[[#This Row],[closing
balance]]&gt;0,LastRow-ROW(),0)</f>
        <v>158</v>
      </c>
    </row>
    <row r="206" spans="2:10" ht="15" customHeight="1" x14ac:dyDescent="0.25">
      <c r="B206" s="15">
        <f>ROWS($B$4:B206)</f>
        <v>203</v>
      </c>
      <c r="C206" s="20">
        <f ca="1">IF(ValuesEntered,IF(Amortization[[#This Row],['#]]&lt;=DurationOfLoan,IF(ROW()-ROW(Amortization[[#Headers],[payment
date]])=1,LoanStart,IF(I205&gt;0,EDATE(C205,1),"")),""),"")</f>
        <v>51368</v>
      </c>
      <c r="D206" s="14">
        <f ca="1">IF(ROW()-ROW(Amortization[[#Headers],[opening
balance]])=1,LoanAmount,IF(Amortization[[#This Row],[payment
date]]="",0,INDEX(Amortization[], ROW()-4,8)))</f>
        <v>2811951.767196164</v>
      </c>
      <c r="E206" s="14">
        <f ca="1">IF(ValuesEntered,IF(ROW()-ROW(Amortization[[#Headers],[interest]])=1,-IPMT(InterestRate/12,1,DurationOfLoan-ROWS($C$4:C206)+1,Amortization[[#This Row],[opening
balance]]),IFERROR(-IPMT(InterestRate/12,1,Amortization[[#This Row],['#
remaining]],D207),0)),0)</f>
        <v>49149.781106692455</v>
      </c>
      <c r="F206" s="14">
        <f ca="1">IFERROR(IF(AND(ValuesEntered,Amortization[[#This Row],[payment
date]]&lt;&gt;""),-PPMT(InterestRate/12,1,DurationOfLoan-ROWS($C$4:C206)+1,Amortization[[#This Row],[opening
balance]]),""),0)</f>
        <v>3392.8468137377117</v>
      </c>
      <c r="G206" s="14">
        <f ca="1">IF(Amortization[[#This Row],[payment
date]]="",0,PropertyTaxAmount)</f>
        <v>375</v>
      </c>
      <c r="H206" s="14">
        <f ca="1">IF(Amortization[[#This Row],[payment
date]]="",0,Amortization[[#This Row],[interest]]+Amortization[[#This Row],[principal]]+Amortization[[#This Row],[property
tax]])</f>
        <v>52917.627920430168</v>
      </c>
      <c r="I206" s="14">
        <f ca="1">IF(Amortization[[#This Row],[payment
date]]="",0,Amortization[[#This Row],[opening
balance]]-Amortization[[#This Row],[principal]])</f>
        <v>2808558.9203824261</v>
      </c>
      <c r="J206" s="18">
        <f ca="1">IF(Amortization[[#This Row],[closing
balance]]&gt;0,LastRow-ROW(),0)</f>
        <v>157</v>
      </c>
    </row>
    <row r="207" spans="2:10" ht="15" customHeight="1" x14ac:dyDescent="0.25">
      <c r="B207" s="15">
        <f>ROWS($B$4:B207)</f>
        <v>204</v>
      </c>
      <c r="C207" s="20">
        <f ca="1">IF(ValuesEntered,IF(Amortization[[#This Row],['#]]&lt;=DurationOfLoan,IF(ROW()-ROW(Amortization[[#Headers],[payment
date]])=1,LoanStart,IF(I206&gt;0,EDATE(C206,1),"")),""),"")</f>
        <v>51399</v>
      </c>
      <c r="D207" s="14">
        <f ca="1">IF(ROW()-ROW(Amortization[[#Headers],[opening
balance]])=1,LoanAmount,IF(Amortization[[#This Row],[payment
date]]="",0,INDEX(Amortization[], ROW()-4,8)))</f>
        <v>2808558.9203824261</v>
      </c>
      <c r="E207" s="14">
        <f ca="1">IF(ValuesEntered,IF(ROW()-ROW(Amortization[[#Headers],[interest]])=1,-IPMT(InterestRate/12,1,DurationOfLoan-ROWS($C$4:C207)+1,Amortization[[#This Row],[opening
balance]]),IFERROR(-IPMT(InterestRate/12,1,Amortization[[#This Row],['#
remaining]],D208),0)),0)</f>
        <v>49089.367228115341</v>
      </c>
      <c r="F207" s="14">
        <f ca="1">IFERROR(IF(AND(ValuesEntered,Amortization[[#This Row],[payment
date]]&lt;&gt;""),-PPMT(InterestRate/12,1,DurationOfLoan-ROWS($C$4:C207)+1,Amortization[[#This Row],[opening
balance]]),""),0)</f>
        <v>3452.2216329781204</v>
      </c>
      <c r="G207" s="14">
        <f ca="1">IF(Amortization[[#This Row],[payment
date]]="",0,PropertyTaxAmount)</f>
        <v>375</v>
      </c>
      <c r="H207" s="14">
        <f ca="1">IF(Amortization[[#This Row],[payment
date]]="",0,Amortization[[#This Row],[interest]]+Amortization[[#This Row],[principal]]+Amortization[[#This Row],[property
tax]])</f>
        <v>52916.588861093463</v>
      </c>
      <c r="I207" s="14">
        <f ca="1">IF(Amortization[[#This Row],[payment
date]]="",0,Amortization[[#This Row],[opening
balance]]-Amortization[[#This Row],[principal]])</f>
        <v>2805106.6987494482</v>
      </c>
      <c r="J207" s="18">
        <f ca="1">IF(Amortization[[#This Row],[closing
balance]]&gt;0,LastRow-ROW(),0)</f>
        <v>156</v>
      </c>
    </row>
    <row r="208" spans="2:10" ht="15" customHeight="1" x14ac:dyDescent="0.25">
      <c r="B208" s="15">
        <f>ROWS($B$4:B208)</f>
        <v>205</v>
      </c>
      <c r="C208" s="20">
        <f ca="1">IF(ValuesEntered,IF(Amortization[[#This Row],['#]]&lt;=DurationOfLoan,IF(ROW()-ROW(Amortization[[#Headers],[payment
date]])=1,LoanStart,IF(I207&gt;0,EDATE(C207,1),"")),""),"")</f>
        <v>51429</v>
      </c>
      <c r="D208" s="14">
        <f ca="1">IF(ROW()-ROW(Amortization[[#Headers],[opening
balance]])=1,LoanAmount,IF(Amortization[[#This Row],[payment
date]]="",0,INDEX(Amortization[], ROW()-4,8)))</f>
        <v>2805106.6987494482</v>
      </c>
      <c r="E208" s="14">
        <f ca="1">IF(ValuesEntered,IF(ROW()-ROW(Amortization[[#Headers],[interest]])=1,-IPMT(InterestRate/12,1,DurationOfLoan-ROWS($C$4:C208)+1,Amortization[[#This Row],[opening
balance]]),IFERROR(-IPMT(InterestRate/12,1,Amortization[[#This Row],['#
remaining]],D209),0)),0)</f>
        <v>49027.896106663124</v>
      </c>
      <c r="F208" s="14">
        <f ca="1">IFERROR(IF(AND(ValuesEntered,Amortization[[#This Row],[payment
date]]&lt;&gt;""),-PPMT(InterestRate/12,1,DurationOfLoan-ROWS($C$4:C208)+1,Amortization[[#This Row],[opening
balance]]),""),0)</f>
        <v>3512.6355115552369</v>
      </c>
      <c r="G208" s="14">
        <f ca="1">IF(Amortization[[#This Row],[payment
date]]="",0,PropertyTaxAmount)</f>
        <v>375</v>
      </c>
      <c r="H208" s="14">
        <f ca="1">IF(Amortization[[#This Row],[payment
date]]="",0,Amortization[[#This Row],[interest]]+Amortization[[#This Row],[principal]]+Amortization[[#This Row],[property
tax]])</f>
        <v>52915.53161821836</v>
      </c>
      <c r="I208" s="14">
        <f ca="1">IF(Amortization[[#This Row],[payment
date]]="",0,Amortization[[#This Row],[opening
balance]]-Amortization[[#This Row],[principal]])</f>
        <v>2801594.0632378929</v>
      </c>
      <c r="J208" s="18">
        <f ca="1">IF(Amortization[[#This Row],[closing
balance]]&gt;0,LastRow-ROW(),0)</f>
        <v>155</v>
      </c>
    </row>
    <row r="209" spans="2:10" ht="15" customHeight="1" x14ac:dyDescent="0.25">
      <c r="B209" s="15">
        <f>ROWS($B$4:B209)</f>
        <v>206</v>
      </c>
      <c r="C209" s="20">
        <f ca="1">IF(ValuesEntered,IF(Amortization[[#This Row],['#]]&lt;=DurationOfLoan,IF(ROW()-ROW(Amortization[[#Headers],[payment
date]])=1,LoanStart,IF(I208&gt;0,EDATE(C208,1),"")),""),"")</f>
        <v>51460</v>
      </c>
      <c r="D209" s="14">
        <f ca="1">IF(ROW()-ROW(Amortization[[#Headers],[opening
balance]])=1,LoanAmount,IF(Amortization[[#This Row],[payment
date]]="",0,INDEX(Amortization[], ROW()-4,8)))</f>
        <v>2801594.0632378929</v>
      </c>
      <c r="E209" s="14">
        <f ca="1">IF(ValuesEntered,IF(ROW()-ROW(Amortization[[#Headers],[interest]])=1,-IPMT(InterestRate/12,1,DurationOfLoan-ROWS($C$4:C209)+1,Amortization[[#This Row],[opening
balance]]),IFERROR(-IPMT(InterestRate/12,1,Amortization[[#This Row],['#
remaining]],D210),0)),0)</f>
        <v>48965.349240585492</v>
      </c>
      <c r="F209" s="14">
        <f ca="1">IFERROR(IF(AND(ValuesEntered,Amortization[[#This Row],[payment
date]]&lt;&gt;""),-PPMT(InterestRate/12,1,DurationOfLoan-ROWS($C$4:C209)+1,Amortization[[#This Row],[opening
balance]]),""),0)</f>
        <v>3574.1066330074555</v>
      </c>
      <c r="G209" s="14">
        <f ca="1">IF(Amortization[[#This Row],[payment
date]]="",0,PropertyTaxAmount)</f>
        <v>375</v>
      </c>
      <c r="H209" s="14">
        <f ca="1">IF(Amortization[[#This Row],[payment
date]]="",0,Amortization[[#This Row],[interest]]+Amortization[[#This Row],[principal]]+Amortization[[#This Row],[property
tax]])</f>
        <v>52914.455873592946</v>
      </c>
      <c r="I209" s="14">
        <f ca="1">IF(Amortization[[#This Row],[payment
date]]="",0,Amortization[[#This Row],[opening
balance]]-Amortization[[#This Row],[principal]])</f>
        <v>2798019.9566048854</v>
      </c>
      <c r="J209" s="18">
        <f ca="1">IF(Amortization[[#This Row],[closing
balance]]&gt;0,LastRow-ROW(),0)</f>
        <v>154</v>
      </c>
    </row>
    <row r="210" spans="2:10" ht="15" customHeight="1" x14ac:dyDescent="0.25">
      <c r="B210" s="15">
        <f>ROWS($B$4:B210)</f>
        <v>207</v>
      </c>
      <c r="C210" s="20">
        <f ca="1">IF(ValuesEntered,IF(Amortization[[#This Row],['#]]&lt;=DurationOfLoan,IF(ROW()-ROW(Amortization[[#Headers],[payment
date]])=1,LoanStart,IF(I209&gt;0,EDATE(C209,1),"")),""),"")</f>
        <v>51490</v>
      </c>
      <c r="D210" s="14">
        <f ca="1">IF(ROW()-ROW(Amortization[[#Headers],[opening
balance]])=1,LoanAmount,IF(Amortization[[#This Row],[payment
date]]="",0,INDEX(Amortization[], ROW()-4,8)))</f>
        <v>2798019.9566048854</v>
      </c>
      <c r="E210" s="14">
        <f ca="1">IF(ValuesEntered,IF(ROW()-ROW(Amortization[[#Headers],[interest]])=1,-IPMT(InterestRate/12,1,DurationOfLoan-ROWS($C$4:C210)+1,Amortization[[#This Row],[opening
balance]]),IFERROR(-IPMT(InterestRate/12,1,Amortization[[#This Row],['#
remaining]],D211),0)),0)</f>
        <v>48901.707804351499</v>
      </c>
      <c r="F210" s="14">
        <f ca="1">IFERROR(IF(AND(ValuesEntered,Amortization[[#This Row],[payment
date]]&lt;&gt;""),-PPMT(InterestRate/12,1,DurationOfLoan-ROWS($C$4:C210)+1,Amortization[[#This Row],[opening
balance]]),""),0)</f>
        <v>3636.6534990850846</v>
      </c>
      <c r="G210" s="14">
        <f ca="1">IF(Amortization[[#This Row],[payment
date]]="",0,PropertyTaxAmount)</f>
        <v>375</v>
      </c>
      <c r="H210" s="14">
        <f ca="1">IF(Amortization[[#This Row],[payment
date]]="",0,Amortization[[#This Row],[interest]]+Amortization[[#This Row],[principal]]+Amortization[[#This Row],[property
tax]])</f>
        <v>52913.361303436584</v>
      </c>
      <c r="I210" s="14">
        <f ca="1">IF(Amortization[[#This Row],[payment
date]]="",0,Amortization[[#This Row],[opening
balance]]-Amortization[[#This Row],[principal]])</f>
        <v>2794383.3031058004</v>
      </c>
      <c r="J210" s="18">
        <f ca="1">IF(Amortization[[#This Row],[closing
balance]]&gt;0,LastRow-ROW(),0)</f>
        <v>153</v>
      </c>
    </row>
    <row r="211" spans="2:10" ht="15" customHeight="1" x14ac:dyDescent="0.25">
      <c r="B211" s="15">
        <f>ROWS($B$4:B211)</f>
        <v>208</v>
      </c>
      <c r="C211" s="20">
        <f ca="1">IF(ValuesEntered,IF(Amortization[[#This Row],['#]]&lt;=DurationOfLoan,IF(ROW()-ROW(Amortization[[#Headers],[payment
date]])=1,LoanStart,IF(I210&gt;0,EDATE(C210,1),"")),""),"")</f>
        <v>51521</v>
      </c>
      <c r="D211" s="14">
        <f ca="1">IF(ROW()-ROW(Amortization[[#Headers],[opening
balance]])=1,LoanAmount,IF(Amortization[[#This Row],[payment
date]]="",0,INDEX(Amortization[], ROW()-4,8)))</f>
        <v>2794383.3031058004</v>
      </c>
      <c r="E211" s="14">
        <f ca="1">IF(ValuesEntered,IF(ROW()-ROW(Amortization[[#Headers],[interest]])=1,-IPMT(InterestRate/12,1,DurationOfLoan-ROWS($C$4:C211)+1,Amortization[[#This Row],[opening
balance]]),IFERROR(-IPMT(InterestRate/12,1,Amortization[[#This Row],['#
remaining]],D212),0)),0)</f>
        <v>48836.952642983415</v>
      </c>
      <c r="F211" s="14">
        <f ca="1">IFERROR(IF(AND(ValuesEntered,Amortization[[#This Row],[payment
date]]&lt;&gt;""),-PPMT(InterestRate/12,1,DurationOfLoan-ROWS($C$4:C211)+1,Amortization[[#This Row],[opening
balance]]),""),0)</f>
        <v>3700.2949353190738</v>
      </c>
      <c r="G211" s="14">
        <f ca="1">IF(Amortization[[#This Row],[payment
date]]="",0,PropertyTaxAmount)</f>
        <v>375</v>
      </c>
      <c r="H211" s="14">
        <f ca="1">IF(Amortization[[#This Row],[payment
date]]="",0,Amortization[[#This Row],[interest]]+Amortization[[#This Row],[principal]]+Amortization[[#This Row],[property
tax]])</f>
        <v>52912.247578302486</v>
      </c>
      <c r="I211" s="14">
        <f ca="1">IF(Amortization[[#This Row],[payment
date]]="",0,Amortization[[#This Row],[opening
balance]]-Amortization[[#This Row],[principal]])</f>
        <v>2790683.0081704813</v>
      </c>
      <c r="J211" s="18">
        <f ca="1">IF(Amortization[[#This Row],[closing
balance]]&gt;0,LastRow-ROW(),0)</f>
        <v>152</v>
      </c>
    </row>
    <row r="212" spans="2:10" ht="15" customHeight="1" x14ac:dyDescent="0.25">
      <c r="B212" s="15">
        <f>ROWS($B$4:B212)</f>
        <v>209</v>
      </c>
      <c r="C212" s="20">
        <f ca="1">IF(ValuesEntered,IF(Amortization[[#This Row],['#]]&lt;=DurationOfLoan,IF(ROW()-ROW(Amortization[[#Headers],[payment
date]])=1,LoanStart,IF(I211&gt;0,EDATE(C211,1),"")),""),"")</f>
        <v>51552</v>
      </c>
      <c r="D212" s="14">
        <f ca="1">IF(ROW()-ROW(Amortization[[#Headers],[opening
balance]])=1,LoanAmount,IF(Amortization[[#This Row],[payment
date]]="",0,INDEX(Amortization[], ROW()-4,8)))</f>
        <v>2790683.0081704813</v>
      </c>
      <c r="E212" s="14">
        <f ca="1">IF(ValuesEntered,IF(ROW()-ROW(Amortization[[#Headers],[interest]])=1,-IPMT(InterestRate/12,1,DurationOfLoan-ROWS($C$4:C212)+1,Amortization[[#This Row],[opening
balance]]),IFERROR(-IPMT(InterestRate/12,1,Amortization[[#This Row],['#
remaining]],D213),0)),0)</f>
        <v>48771.064266291396</v>
      </c>
      <c r="F212" s="14">
        <f ca="1">IFERROR(IF(AND(ValuesEntered,Amortization[[#This Row],[payment
date]]&lt;&gt;""),-PPMT(InterestRate/12,1,DurationOfLoan-ROWS($C$4:C212)+1,Amortization[[#This Row],[opening
balance]]),""),0)</f>
        <v>3765.0500966871587</v>
      </c>
      <c r="G212" s="14">
        <f ca="1">IF(Amortization[[#This Row],[payment
date]]="",0,PropertyTaxAmount)</f>
        <v>375</v>
      </c>
      <c r="H212" s="14">
        <f ca="1">IF(Amortization[[#This Row],[payment
date]]="",0,Amortization[[#This Row],[interest]]+Amortization[[#This Row],[principal]]+Amortization[[#This Row],[property
tax]])</f>
        <v>52911.114362978551</v>
      </c>
      <c r="I212" s="14">
        <f ca="1">IF(Amortization[[#This Row],[payment
date]]="",0,Amortization[[#This Row],[opening
balance]]-Amortization[[#This Row],[principal]])</f>
        <v>2786917.9580737944</v>
      </c>
      <c r="J212" s="18">
        <f ca="1">IF(Amortization[[#This Row],[closing
balance]]&gt;0,LastRow-ROW(),0)</f>
        <v>151</v>
      </c>
    </row>
    <row r="213" spans="2:10" ht="15" customHeight="1" x14ac:dyDescent="0.25">
      <c r="B213" s="15">
        <f>ROWS($B$4:B213)</f>
        <v>210</v>
      </c>
      <c r="C213" s="20">
        <f ca="1">IF(ValuesEntered,IF(Amortization[[#This Row],['#]]&lt;=DurationOfLoan,IF(ROW()-ROW(Amortization[[#Headers],[payment
date]])=1,LoanStart,IF(I212&gt;0,EDATE(C212,1),"")),""),"")</f>
        <v>51580</v>
      </c>
      <c r="D213" s="14">
        <f ca="1">IF(ROW()-ROW(Amortization[[#Headers],[opening
balance]])=1,LoanAmount,IF(Amortization[[#This Row],[payment
date]]="",0,INDEX(Amortization[], ROW()-4,8)))</f>
        <v>2786917.9580737944</v>
      </c>
      <c r="E213" s="14">
        <f ca="1">IF(ValuesEntered,IF(ROW()-ROW(Amortization[[#Headers],[interest]])=1,-IPMT(InterestRate/12,1,DurationOfLoan-ROWS($C$4:C213)+1,Amortization[[#This Row],[opening
balance]]),IFERROR(-IPMT(InterestRate/12,1,Amortization[[#This Row],['#
remaining]],D214),0)),0)</f>
        <v>48704.02284300726</v>
      </c>
      <c r="F213" s="14">
        <f ca="1">IFERROR(IF(AND(ValuesEntered,Amortization[[#This Row],[payment
date]]&lt;&gt;""),-PPMT(InterestRate/12,1,DurationOfLoan-ROWS($C$4:C213)+1,Amortization[[#This Row],[opening
balance]]),""),0)</f>
        <v>3830.9384733791835</v>
      </c>
      <c r="G213" s="14">
        <f ca="1">IF(Amortization[[#This Row],[payment
date]]="",0,PropertyTaxAmount)</f>
        <v>375</v>
      </c>
      <c r="H213" s="14">
        <f ca="1">IF(Amortization[[#This Row],[payment
date]]="",0,Amortization[[#This Row],[interest]]+Amortization[[#This Row],[principal]]+Amortization[[#This Row],[property
tax]])</f>
        <v>52909.961316386441</v>
      </c>
      <c r="I213" s="14">
        <f ca="1">IF(Amortization[[#This Row],[payment
date]]="",0,Amortization[[#This Row],[opening
balance]]-Amortization[[#This Row],[principal]])</f>
        <v>2783087.0196004151</v>
      </c>
      <c r="J213" s="18">
        <f ca="1">IF(Amortization[[#This Row],[closing
balance]]&gt;0,LastRow-ROW(),0)</f>
        <v>150</v>
      </c>
    </row>
    <row r="214" spans="2:10" ht="15" customHeight="1" x14ac:dyDescent="0.25">
      <c r="B214" s="15">
        <f>ROWS($B$4:B214)</f>
        <v>211</v>
      </c>
      <c r="C214" s="20">
        <f ca="1">IF(ValuesEntered,IF(Amortization[[#This Row],['#]]&lt;=DurationOfLoan,IF(ROW()-ROW(Amortization[[#Headers],[payment
date]])=1,LoanStart,IF(I213&gt;0,EDATE(C213,1),"")),""),"")</f>
        <v>51611</v>
      </c>
      <c r="D214" s="14">
        <f ca="1">IF(ROW()-ROW(Amortization[[#Headers],[opening
balance]])=1,LoanAmount,IF(Amortization[[#This Row],[payment
date]]="",0,INDEX(Amortization[], ROW()-4,8)))</f>
        <v>2783087.0196004151</v>
      </c>
      <c r="E214" s="14">
        <f ca="1">IF(ValuesEntered,IF(ROW()-ROW(Amortization[[#Headers],[interest]])=1,-IPMT(InterestRate/12,1,DurationOfLoan-ROWS($C$4:C214)+1,Amortization[[#This Row],[opening
balance]]),IFERROR(-IPMT(InterestRate/12,1,Amortization[[#This Row],['#
remaining]],D215),0)),0)</f>
        <v>48635.808194815654</v>
      </c>
      <c r="F214" s="14">
        <f ca="1">IFERROR(IF(AND(ValuesEntered,Amortization[[#This Row],[payment
date]]&lt;&gt;""),-PPMT(InterestRate/12,1,DurationOfLoan-ROWS($C$4:C214)+1,Amortization[[#This Row],[opening
balance]]),""),0)</f>
        <v>3897.9798966633189</v>
      </c>
      <c r="G214" s="14">
        <f ca="1">IF(Amortization[[#This Row],[payment
date]]="",0,PropertyTaxAmount)</f>
        <v>375</v>
      </c>
      <c r="H214" s="14">
        <f ca="1">IF(Amortization[[#This Row],[payment
date]]="",0,Amortization[[#This Row],[interest]]+Amortization[[#This Row],[principal]]+Amortization[[#This Row],[property
tax]])</f>
        <v>52908.788091478971</v>
      </c>
      <c r="I214" s="14">
        <f ca="1">IF(Amortization[[#This Row],[payment
date]]="",0,Amortization[[#This Row],[opening
balance]]-Amortization[[#This Row],[principal]])</f>
        <v>2779189.0397037519</v>
      </c>
      <c r="J214" s="18">
        <f ca="1">IF(Amortization[[#This Row],[closing
balance]]&gt;0,LastRow-ROW(),0)</f>
        <v>149</v>
      </c>
    </row>
    <row r="215" spans="2:10" ht="15" customHeight="1" x14ac:dyDescent="0.25">
      <c r="B215" s="15">
        <f>ROWS($B$4:B215)</f>
        <v>212</v>
      </c>
      <c r="C215" s="20">
        <f ca="1">IF(ValuesEntered,IF(Amortization[[#This Row],['#]]&lt;=DurationOfLoan,IF(ROW()-ROW(Amortization[[#Headers],[payment
date]])=1,LoanStart,IF(I214&gt;0,EDATE(C214,1),"")),""),"")</f>
        <v>51641</v>
      </c>
      <c r="D215" s="14">
        <f ca="1">IF(ROW()-ROW(Amortization[[#Headers],[opening
balance]])=1,LoanAmount,IF(Amortization[[#This Row],[payment
date]]="",0,INDEX(Amortization[], ROW()-4,8)))</f>
        <v>2779189.0397037519</v>
      </c>
      <c r="E215" s="14">
        <f ca="1">IF(ValuesEntered,IF(ROW()-ROW(Amortization[[#Headers],[interest]])=1,-IPMT(InterestRate/12,1,DurationOfLoan-ROWS($C$4:C215)+1,Amortization[[#This Row],[opening
balance]]),IFERROR(-IPMT(InterestRate/12,1,Amortization[[#This Row],['#
remaining]],D216),0)),0)</f>
        <v>48566.399790280688</v>
      </c>
      <c r="F215" s="14">
        <f ca="1">IFERROR(IF(AND(ValuesEntered,Amortization[[#This Row],[payment
date]]&lt;&gt;""),-PPMT(InterestRate/12,1,DurationOfLoan-ROWS($C$4:C215)+1,Amortization[[#This Row],[opening
balance]]),""),0)</f>
        <v>3966.1945448549277</v>
      </c>
      <c r="G215" s="14">
        <f ca="1">IF(Amortization[[#This Row],[payment
date]]="",0,PropertyTaxAmount)</f>
        <v>375</v>
      </c>
      <c r="H215" s="14">
        <f ca="1">IF(Amortization[[#This Row],[payment
date]]="",0,Amortization[[#This Row],[interest]]+Amortization[[#This Row],[principal]]+Amortization[[#This Row],[property
tax]])</f>
        <v>52907.594335135618</v>
      </c>
      <c r="I215" s="14">
        <f ca="1">IF(Amortization[[#This Row],[payment
date]]="",0,Amortization[[#This Row],[opening
balance]]-Amortization[[#This Row],[principal]])</f>
        <v>2775222.8451588969</v>
      </c>
      <c r="J215" s="18">
        <f ca="1">IF(Amortization[[#This Row],[closing
balance]]&gt;0,LastRow-ROW(),0)</f>
        <v>148</v>
      </c>
    </row>
    <row r="216" spans="2:10" ht="15" customHeight="1" x14ac:dyDescent="0.25">
      <c r="B216" s="15">
        <f>ROWS($B$4:B216)</f>
        <v>213</v>
      </c>
      <c r="C216" s="20">
        <f ca="1">IF(ValuesEntered,IF(Amortization[[#This Row],['#]]&lt;=DurationOfLoan,IF(ROW()-ROW(Amortization[[#Headers],[payment
date]])=1,LoanStart,IF(I215&gt;0,EDATE(C215,1),"")),""),"")</f>
        <v>51672</v>
      </c>
      <c r="D216" s="14">
        <f ca="1">IF(ROW()-ROW(Amortization[[#Headers],[opening
balance]])=1,LoanAmount,IF(Amortization[[#This Row],[payment
date]]="",0,INDEX(Amortization[], ROW()-4,8)))</f>
        <v>2775222.8451588969</v>
      </c>
      <c r="E216" s="14">
        <f ca="1">IF(ValuesEntered,IF(ROW()-ROW(Amortization[[#Headers],[interest]])=1,-IPMT(InterestRate/12,1,DurationOfLoan-ROWS($C$4:C216)+1,Amortization[[#This Row],[opening
balance]]),IFERROR(-IPMT(InterestRate/12,1,Amortization[[#This Row],['#
remaining]],D217),0)),0)</f>
        <v>48495.776738666369</v>
      </c>
      <c r="F216" s="14">
        <f ca="1">IFERROR(IF(AND(ValuesEntered,Amortization[[#This Row],[payment
date]]&lt;&gt;""),-PPMT(InterestRate/12,1,DurationOfLoan-ROWS($C$4:C216)+1,Amortization[[#This Row],[opening
balance]]),""),0)</f>
        <v>4035.6029493898886</v>
      </c>
      <c r="G216" s="14">
        <f ca="1">IF(Amortization[[#This Row],[payment
date]]="",0,PropertyTaxAmount)</f>
        <v>375</v>
      </c>
      <c r="H216" s="14">
        <f ca="1">IF(Amortization[[#This Row],[payment
date]]="",0,Amortization[[#This Row],[interest]]+Amortization[[#This Row],[principal]]+Amortization[[#This Row],[property
tax]])</f>
        <v>52906.379688056259</v>
      </c>
      <c r="I216" s="14">
        <f ca="1">IF(Amortization[[#This Row],[payment
date]]="",0,Amortization[[#This Row],[opening
balance]]-Amortization[[#This Row],[principal]])</f>
        <v>2771187.2422095072</v>
      </c>
      <c r="J216" s="18">
        <f ca="1">IF(Amortization[[#This Row],[closing
balance]]&gt;0,LastRow-ROW(),0)</f>
        <v>147</v>
      </c>
    </row>
    <row r="217" spans="2:10" ht="15" customHeight="1" x14ac:dyDescent="0.25">
      <c r="B217" s="15">
        <f>ROWS($B$4:B217)</f>
        <v>214</v>
      </c>
      <c r="C217" s="20">
        <f ca="1">IF(ValuesEntered,IF(Amortization[[#This Row],['#]]&lt;=DurationOfLoan,IF(ROW()-ROW(Amortization[[#Headers],[payment
date]])=1,LoanStart,IF(I216&gt;0,EDATE(C216,1),"")),""),"")</f>
        <v>51702</v>
      </c>
      <c r="D217" s="14">
        <f ca="1">IF(ROW()-ROW(Amortization[[#Headers],[opening
balance]])=1,LoanAmount,IF(Amortization[[#This Row],[payment
date]]="",0,INDEX(Amortization[], ROW()-4,8)))</f>
        <v>2771187.2422095072</v>
      </c>
      <c r="E217" s="14">
        <f ca="1">IF(ValuesEntered,IF(ROW()-ROW(Amortization[[#Headers],[interest]])=1,-IPMT(InterestRate/12,1,DurationOfLoan-ROWS($C$4:C217)+1,Amortization[[#This Row],[opening
balance]]),IFERROR(-IPMT(InterestRate/12,1,Amortization[[#This Row],['#
remaining]],D218),0)),0)</f>
        <v>48423.917783648794</v>
      </c>
      <c r="F217" s="14">
        <f ca="1">IFERROR(IF(AND(ValuesEntered,Amortization[[#This Row],[payment
date]]&lt;&gt;""),-PPMT(InterestRate/12,1,DurationOfLoan-ROWS($C$4:C217)+1,Amortization[[#This Row],[opening
balance]]),""),0)</f>
        <v>4106.2260010042119</v>
      </c>
      <c r="G217" s="14">
        <f ca="1">IF(Amortization[[#This Row],[payment
date]]="",0,PropertyTaxAmount)</f>
        <v>375</v>
      </c>
      <c r="H217" s="14">
        <f ca="1">IF(Amortization[[#This Row],[payment
date]]="",0,Amortization[[#This Row],[interest]]+Amortization[[#This Row],[principal]]+Amortization[[#This Row],[property
tax]])</f>
        <v>52905.143784653003</v>
      </c>
      <c r="I217" s="14">
        <f ca="1">IF(Amortization[[#This Row],[payment
date]]="",0,Amortization[[#This Row],[opening
balance]]-Amortization[[#This Row],[principal]])</f>
        <v>2767081.0162085029</v>
      </c>
      <c r="J217" s="18">
        <f ca="1">IF(Amortization[[#This Row],[closing
balance]]&gt;0,LastRow-ROW(),0)</f>
        <v>146</v>
      </c>
    </row>
    <row r="218" spans="2:10" ht="15" customHeight="1" x14ac:dyDescent="0.25">
      <c r="B218" s="15">
        <f>ROWS($B$4:B218)</f>
        <v>215</v>
      </c>
      <c r="C218" s="20">
        <f ca="1">IF(ValuesEntered,IF(Amortization[[#This Row],['#]]&lt;=DurationOfLoan,IF(ROW()-ROW(Amortization[[#Headers],[payment
date]])=1,LoanStart,IF(I217&gt;0,EDATE(C217,1),"")),""),"")</f>
        <v>51733</v>
      </c>
      <c r="D218" s="14">
        <f ca="1">IF(ROW()-ROW(Amortization[[#Headers],[opening
balance]])=1,LoanAmount,IF(Amortization[[#This Row],[payment
date]]="",0,INDEX(Amortization[], ROW()-4,8)))</f>
        <v>2767081.0162085029</v>
      </c>
      <c r="E218" s="14">
        <f ca="1">IF(ValuesEntered,IF(ROW()-ROW(Amortization[[#Headers],[interest]])=1,-IPMT(InterestRate/12,1,DurationOfLoan-ROWS($C$4:C218)+1,Amortization[[#This Row],[opening
balance]]),IFERROR(-IPMT(InterestRate/12,1,Amortization[[#This Row],['#
remaining]],D219),0)),0)</f>
        <v>48350.801296918413</v>
      </c>
      <c r="F218" s="14">
        <f ca="1">IFERROR(IF(AND(ValuesEntered,Amortization[[#This Row],[payment
date]]&lt;&gt;""),-PPMT(InterestRate/12,1,DurationOfLoan-ROWS($C$4:C218)+1,Amortization[[#This Row],[opening
balance]]),""),0)</f>
        <v>4178.0849560217866</v>
      </c>
      <c r="G218" s="14">
        <f ca="1">IF(Amortization[[#This Row],[payment
date]]="",0,PropertyTaxAmount)</f>
        <v>375</v>
      </c>
      <c r="H218" s="14">
        <f ca="1">IF(Amortization[[#This Row],[payment
date]]="",0,Amortization[[#This Row],[interest]]+Amortization[[#This Row],[principal]]+Amortization[[#This Row],[property
tax]])</f>
        <v>52903.886252940196</v>
      </c>
      <c r="I218" s="14">
        <f ca="1">IF(Amortization[[#This Row],[payment
date]]="",0,Amortization[[#This Row],[opening
balance]]-Amortization[[#This Row],[principal]])</f>
        <v>2762902.931252481</v>
      </c>
      <c r="J218" s="18">
        <f ca="1">IF(Amortization[[#This Row],[closing
balance]]&gt;0,LastRow-ROW(),0)</f>
        <v>145</v>
      </c>
    </row>
    <row r="219" spans="2:10" ht="15" customHeight="1" x14ac:dyDescent="0.25">
      <c r="B219" s="15">
        <f>ROWS($B$4:B219)</f>
        <v>216</v>
      </c>
      <c r="C219" s="20">
        <f ca="1">IF(ValuesEntered,IF(Amortization[[#This Row],['#]]&lt;=DurationOfLoan,IF(ROW()-ROW(Amortization[[#Headers],[payment
date]])=1,LoanStart,IF(I218&gt;0,EDATE(C218,1),"")),""),"")</f>
        <v>51764</v>
      </c>
      <c r="D219" s="14">
        <f ca="1">IF(ROW()-ROW(Amortization[[#Headers],[opening
balance]])=1,LoanAmount,IF(Amortization[[#This Row],[payment
date]]="",0,INDEX(Amortization[], ROW()-4,8)))</f>
        <v>2762902.931252481</v>
      </c>
      <c r="E219" s="14">
        <f ca="1">IF(ValuesEntered,IF(ROW()-ROW(Amortization[[#Headers],[interest]])=1,-IPMT(InterestRate/12,1,DurationOfLoan-ROWS($C$4:C219)+1,Amortization[[#This Row],[opening
balance]]),IFERROR(-IPMT(InterestRate/12,1,Amortization[[#This Row],['#
remaining]],D220),0)),0)</f>
        <v>48276.40527167025</v>
      </c>
      <c r="F219" s="14">
        <f ca="1">IFERROR(IF(AND(ValuesEntered,Amortization[[#This Row],[payment
date]]&lt;&gt;""),-PPMT(InterestRate/12,1,DurationOfLoan-ROWS($C$4:C219)+1,Amortization[[#This Row],[opening
balance]]),""),0)</f>
        <v>4251.2014427521663</v>
      </c>
      <c r="G219" s="14">
        <f ca="1">IF(Amortization[[#This Row],[payment
date]]="",0,PropertyTaxAmount)</f>
        <v>375</v>
      </c>
      <c r="H219" s="14">
        <f ca="1">IF(Amortization[[#This Row],[payment
date]]="",0,Amortization[[#This Row],[interest]]+Amortization[[#This Row],[principal]]+Amortization[[#This Row],[property
tax]])</f>
        <v>52902.606714422414</v>
      </c>
      <c r="I219" s="14">
        <f ca="1">IF(Amortization[[#This Row],[payment
date]]="",0,Amortization[[#This Row],[opening
balance]]-Amortization[[#This Row],[principal]])</f>
        <v>2758651.7298097289</v>
      </c>
      <c r="J219" s="18">
        <f ca="1">IF(Amortization[[#This Row],[closing
balance]]&gt;0,LastRow-ROW(),0)</f>
        <v>144</v>
      </c>
    </row>
    <row r="220" spans="2:10" ht="15" customHeight="1" x14ac:dyDescent="0.25">
      <c r="B220" s="15">
        <f>ROWS($B$4:B220)</f>
        <v>217</v>
      </c>
      <c r="C220" s="20">
        <f ca="1">IF(ValuesEntered,IF(Amortization[[#This Row],['#]]&lt;=DurationOfLoan,IF(ROW()-ROW(Amortization[[#Headers],[payment
date]])=1,LoanStart,IF(I219&gt;0,EDATE(C219,1),"")),""),"")</f>
        <v>51794</v>
      </c>
      <c r="D220" s="14">
        <f ca="1">IF(ROW()-ROW(Amortization[[#Headers],[opening
balance]])=1,LoanAmount,IF(Amortization[[#This Row],[payment
date]]="",0,INDEX(Amortization[], ROW()-4,8)))</f>
        <v>2758651.7298097289</v>
      </c>
      <c r="E220" s="14">
        <f ca="1">IF(ValuesEntered,IF(ROW()-ROW(Amortization[[#Headers],[interest]])=1,-IPMT(InterestRate/12,1,DurationOfLoan-ROWS($C$4:C220)+1,Amortization[[#This Row],[opening
balance]]),IFERROR(-IPMT(InterestRate/12,1,Amortization[[#This Row],['#
remaining]],D221),0)),0)</f>
        <v>48200.707315980246</v>
      </c>
      <c r="F220" s="14">
        <f ca="1">IFERROR(IF(AND(ValuesEntered,Amortization[[#This Row],[payment
date]]&lt;&gt;""),-PPMT(InterestRate/12,1,DurationOfLoan-ROWS($C$4:C220)+1,Amortization[[#This Row],[opening
balance]]),""),0)</f>
        <v>4325.5974680003292</v>
      </c>
      <c r="G220" s="14">
        <f ca="1">IF(Amortization[[#This Row],[payment
date]]="",0,PropertyTaxAmount)</f>
        <v>375</v>
      </c>
      <c r="H220" s="14">
        <f ca="1">IF(Amortization[[#This Row],[payment
date]]="",0,Amortization[[#This Row],[interest]]+Amortization[[#This Row],[principal]]+Amortization[[#This Row],[property
tax]])</f>
        <v>52901.304783980573</v>
      </c>
      <c r="I220" s="14">
        <f ca="1">IF(Amortization[[#This Row],[payment
date]]="",0,Amortization[[#This Row],[opening
balance]]-Amortization[[#This Row],[principal]])</f>
        <v>2754326.1323417285</v>
      </c>
      <c r="J220" s="18">
        <f ca="1">IF(Amortization[[#This Row],[closing
balance]]&gt;0,LastRow-ROW(),0)</f>
        <v>143</v>
      </c>
    </row>
    <row r="221" spans="2:10" ht="15" customHeight="1" x14ac:dyDescent="0.25">
      <c r="B221" s="15">
        <f>ROWS($B$4:B221)</f>
        <v>218</v>
      </c>
      <c r="C221" s="20">
        <f ca="1">IF(ValuesEntered,IF(Amortization[[#This Row],['#]]&lt;=DurationOfLoan,IF(ROW()-ROW(Amortization[[#Headers],[payment
date]])=1,LoanStart,IF(I220&gt;0,EDATE(C220,1),"")),""),"")</f>
        <v>51825</v>
      </c>
      <c r="D221" s="14">
        <f ca="1">IF(ROW()-ROW(Amortization[[#Headers],[opening
balance]])=1,LoanAmount,IF(Amortization[[#This Row],[payment
date]]="",0,INDEX(Amortization[], ROW()-4,8)))</f>
        <v>2754326.1323417285</v>
      </c>
      <c r="E221" s="14">
        <f ca="1">IF(ValuesEntered,IF(ROW()-ROW(Amortization[[#Headers],[interest]])=1,-IPMT(InterestRate/12,1,DurationOfLoan-ROWS($C$4:C221)+1,Amortization[[#This Row],[opening
balance]]),IFERROR(-IPMT(InterestRate/12,1,Amortization[[#This Row],['#
remaining]],D222),0)),0)</f>
        <v>48123.684646065667</v>
      </c>
      <c r="F221" s="14">
        <f ca="1">IFERROR(IF(AND(ValuesEntered,Amortization[[#This Row],[payment
date]]&lt;&gt;""),-PPMT(InterestRate/12,1,DurationOfLoan-ROWS($C$4:C221)+1,Amortization[[#This Row],[opening
balance]]),""),0)</f>
        <v>4401.2954236903342</v>
      </c>
      <c r="G221" s="14">
        <f ca="1">IF(Amortization[[#This Row],[payment
date]]="",0,PropertyTaxAmount)</f>
        <v>375</v>
      </c>
      <c r="H221" s="14">
        <f ca="1">IF(Amortization[[#This Row],[payment
date]]="",0,Amortization[[#This Row],[interest]]+Amortization[[#This Row],[principal]]+Amortization[[#This Row],[property
tax]])</f>
        <v>52899.980069755999</v>
      </c>
      <c r="I221" s="14">
        <f ca="1">IF(Amortization[[#This Row],[payment
date]]="",0,Amortization[[#This Row],[opening
balance]]-Amortization[[#This Row],[principal]])</f>
        <v>2749924.8369180383</v>
      </c>
      <c r="J221" s="18">
        <f ca="1">IF(Amortization[[#This Row],[closing
balance]]&gt;0,LastRow-ROW(),0)</f>
        <v>142</v>
      </c>
    </row>
    <row r="222" spans="2:10" ht="15" customHeight="1" x14ac:dyDescent="0.25">
      <c r="B222" s="15">
        <f>ROWS($B$4:B222)</f>
        <v>219</v>
      </c>
      <c r="C222" s="20">
        <f ca="1">IF(ValuesEntered,IF(Amortization[[#This Row],['#]]&lt;=DurationOfLoan,IF(ROW()-ROW(Amortization[[#Headers],[payment
date]])=1,LoanStart,IF(I221&gt;0,EDATE(C221,1),"")),""),"")</f>
        <v>51855</v>
      </c>
      <c r="D222" s="14">
        <f ca="1">IF(ROW()-ROW(Amortization[[#Headers],[opening
balance]])=1,LoanAmount,IF(Amortization[[#This Row],[payment
date]]="",0,INDEX(Amortization[], ROW()-4,8)))</f>
        <v>2749924.8369180383</v>
      </c>
      <c r="E222" s="14">
        <f ca="1">IF(ValuesEntered,IF(ROW()-ROW(Amortization[[#Headers],[interest]])=1,-IPMT(InterestRate/12,1,DurationOfLoan-ROWS($C$4:C222)+1,Amortization[[#This Row],[opening
balance]]),IFERROR(-IPMT(InterestRate/12,1,Amortization[[#This Row],['#
remaining]],D223),0)),0)</f>
        <v>48045.314079427582</v>
      </c>
      <c r="F222" s="14">
        <f ca="1">IFERROR(IF(AND(ValuesEntered,Amortization[[#This Row],[payment
date]]&lt;&gt;""),-PPMT(InterestRate/12,1,DurationOfLoan-ROWS($C$4:C222)+1,Amortization[[#This Row],[opening
balance]]),""),0)</f>
        <v>4478.3180936049166</v>
      </c>
      <c r="G222" s="14">
        <f ca="1">IF(Amortization[[#This Row],[payment
date]]="",0,PropertyTaxAmount)</f>
        <v>375</v>
      </c>
      <c r="H222" s="14">
        <f ca="1">IF(Amortization[[#This Row],[payment
date]]="",0,Amortization[[#This Row],[interest]]+Amortization[[#This Row],[principal]]+Amortization[[#This Row],[property
tax]])</f>
        <v>52898.6321730325</v>
      </c>
      <c r="I222" s="14">
        <f ca="1">IF(Amortization[[#This Row],[payment
date]]="",0,Amortization[[#This Row],[opening
balance]]-Amortization[[#This Row],[principal]])</f>
        <v>2745446.5188244334</v>
      </c>
      <c r="J222" s="18">
        <f ca="1">IF(Amortization[[#This Row],[closing
balance]]&gt;0,LastRow-ROW(),0)</f>
        <v>141</v>
      </c>
    </row>
    <row r="223" spans="2:10" ht="15" customHeight="1" x14ac:dyDescent="0.25">
      <c r="B223" s="15">
        <f>ROWS($B$4:B223)</f>
        <v>220</v>
      </c>
      <c r="C223" s="20">
        <f ca="1">IF(ValuesEntered,IF(Amortization[[#This Row],['#]]&lt;=DurationOfLoan,IF(ROW()-ROW(Amortization[[#Headers],[payment
date]])=1,LoanStart,IF(I222&gt;0,EDATE(C222,1),"")),""),"")</f>
        <v>51886</v>
      </c>
      <c r="D223" s="14">
        <f ca="1">IF(ROW()-ROW(Amortization[[#Headers],[opening
balance]])=1,LoanAmount,IF(Amortization[[#This Row],[payment
date]]="",0,INDEX(Amortization[], ROW()-4,8)))</f>
        <v>2745446.5188244334</v>
      </c>
      <c r="E223" s="14">
        <f ca="1">IF(ValuesEntered,IF(ROW()-ROW(Amortization[[#Headers],[interest]])=1,-IPMT(InterestRate/12,1,DurationOfLoan-ROWS($C$4:C223)+1,Amortization[[#This Row],[opening
balance]]),IFERROR(-IPMT(InterestRate/12,1,Amortization[[#This Row],['#
remaining]],D224),0)),0)</f>
        <v>47965.572027873328</v>
      </c>
      <c r="F223" s="14">
        <f ca="1">IFERROR(IF(AND(ValuesEntered,Amortization[[#This Row],[payment
date]]&lt;&gt;""),-PPMT(InterestRate/12,1,DurationOfLoan-ROWS($C$4:C223)+1,Amortization[[#This Row],[opening
balance]]),""),0)</f>
        <v>4556.6886602430022</v>
      </c>
      <c r="G223" s="14">
        <f ca="1">IF(Amortization[[#This Row],[payment
date]]="",0,PropertyTaxAmount)</f>
        <v>375</v>
      </c>
      <c r="H223" s="14">
        <f ca="1">IF(Amortization[[#This Row],[payment
date]]="",0,Amortization[[#This Row],[interest]]+Amortization[[#This Row],[principal]]+Amortization[[#This Row],[property
tax]])</f>
        <v>52897.26068811633</v>
      </c>
      <c r="I223" s="14">
        <f ca="1">IF(Amortization[[#This Row],[payment
date]]="",0,Amortization[[#This Row],[opening
balance]]-Amortization[[#This Row],[principal]])</f>
        <v>2740889.8301641904</v>
      </c>
      <c r="J223" s="18">
        <f ca="1">IF(Amortization[[#This Row],[closing
balance]]&gt;0,LastRow-ROW(),0)</f>
        <v>140</v>
      </c>
    </row>
    <row r="224" spans="2:10" ht="15" customHeight="1" x14ac:dyDescent="0.25">
      <c r="B224" s="15">
        <f>ROWS($B$4:B224)</f>
        <v>221</v>
      </c>
      <c r="C224" s="20">
        <f ca="1">IF(ValuesEntered,IF(Amortization[[#This Row],['#]]&lt;=DurationOfLoan,IF(ROW()-ROW(Amortization[[#Headers],[payment
date]])=1,LoanStart,IF(I223&gt;0,EDATE(C223,1),"")),""),"")</f>
        <v>51917</v>
      </c>
      <c r="D224" s="14">
        <f ca="1">IF(ROW()-ROW(Amortization[[#Headers],[opening
balance]])=1,LoanAmount,IF(Amortization[[#This Row],[payment
date]]="",0,INDEX(Amortization[], ROW()-4,8)))</f>
        <v>2740889.8301641904</v>
      </c>
      <c r="E224" s="14">
        <f ca="1">IF(ValuesEntered,IF(ROW()-ROW(Amortization[[#Headers],[interest]])=1,-IPMT(InterestRate/12,1,DurationOfLoan-ROWS($C$4:C224)+1,Amortization[[#This Row],[opening
balance]]),IFERROR(-IPMT(InterestRate/12,1,Amortization[[#This Row],['#
remaining]],D225),0)),0)</f>
        <v>47884.434490416868</v>
      </c>
      <c r="F224" s="14">
        <f ca="1">IFERROR(IF(AND(ValuesEntered,Amortization[[#This Row],[payment
date]]&lt;&gt;""),-PPMT(InterestRate/12,1,DurationOfLoan-ROWS($C$4:C224)+1,Amortization[[#This Row],[opening
balance]]),""),0)</f>
        <v>4636.4307117972539</v>
      </c>
      <c r="G224" s="14">
        <f ca="1">IF(Amortization[[#This Row],[payment
date]]="",0,PropertyTaxAmount)</f>
        <v>375</v>
      </c>
      <c r="H224" s="14">
        <f ca="1">IF(Amortization[[#This Row],[payment
date]]="",0,Amortization[[#This Row],[interest]]+Amortization[[#This Row],[principal]]+Amortization[[#This Row],[property
tax]])</f>
        <v>52895.865202214125</v>
      </c>
      <c r="I224" s="14">
        <f ca="1">IF(Amortization[[#This Row],[payment
date]]="",0,Amortization[[#This Row],[opening
balance]]-Amortization[[#This Row],[principal]])</f>
        <v>2736253.3994523929</v>
      </c>
      <c r="J224" s="18">
        <f ca="1">IF(Amortization[[#This Row],[closing
balance]]&gt;0,LastRow-ROW(),0)</f>
        <v>139</v>
      </c>
    </row>
    <row r="225" spans="2:10" ht="15" customHeight="1" x14ac:dyDescent="0.25">
      <c r="B225" s="15">
        <f>ROWS($B$4:B225)</f>
        <v>222</v>
      </c>
      <c r="C225" s="20">
        <f ca="1">IF(ValuesEntered,IF(Amortization[[#This Row],['#]]&lt;=DurationOfLoan,IF(ROW()-ROW(Amortization[[#Headers],[payment
date]])=1,LoanStart,IF(I224&gt;0,EDATE(C224,1),"")),""),"")</f>
        <v>51945</v>
      </c>
      <c r="D225" s="14">
        <f ca="1">IF(ROW()-ROW(Amortization[[#Headers],[opening
balance]])=1,LoanAmount,IF(Amortization[[#This Row],[payment
date]]="",0,INDEX(Amortization[], ROW()-4,8)))</f>
        <v>2736253.3994523929</v>
      </c>
      <c r="E225" s="14">
        <f ca="1">IF(ValuesEntered,IF(ROW()-ROW(Amortization[[#Headers],[interest]])=1,-IPMT(InterestRate/12,1,DurationOfLoan-ROWS($C$4:C225)+1,Amortization[[#This Row],[opening
balance]]),IFERROR(-IPMT(InterestRate/12,1,Amortization[[#This Row],['#
remaining]],D226),0)),0)</f>
        <v>47801.877046054935</v>
      </c>
      <c r="F225" s="14">
        <f ca="1">IFERROR(IF(AND(ValuesEntered,Amortization[[#This Row],[payment
date]]&lt;&gt;""),-PPMT(InterestRate/12,1,DurationOfLoan-ROWS($C$4:C225)+1,Amortization[[#This Row],[opening
balance]]),""),0)</f>
        <v>4717.5682492537071</v>
      </c>
      <c r="G225" s="14">
        <f ca="1">IF(Amortization[[#This Row],[payment
date]]="",0,PropertyTaxAmount)</f>
        <v>375</v>
      </c>
      <c r="H225" s="14">
        <f ca="1">IF(Amortization[[#This Row],[payment
date]]="",0,Amortization[[#This Row],[interest]]+Amortization[[#This Row],[principal]]+Amortization[[#This Row],[property
tax]])</f>
        <v>52894.445295308644</v>
      </c>
      <c r="I225" s="14">
        <f ca="1">IF(Amortization[[#This Row],[payment
date]]="",0,Amortization[[#This Row],[opening
balance]]-Amortization[[#This Row],[principal]])</f>
        <v>2731535.8312031394</v>
      </c>
      <c r="J225" s="18">
        <f ca="1">IF(Amortization[[#This Row],[closing
balance]]&gt;0,LastRow-ROW(),0)</f>
        <v>138</v>
      </c>
    </row>
    <row r="226" spans="2:10" ht="15" customHeight="1" x14ac:dyDescent="0.25">
      <c r="B226" s="15">
        <f>ROWS($B$4:B226)</f>
        <v>223</v>
      </c>
      <c r="C226" s="20">
        <f ca="1">IF(ValuesEntered,IF(Amortization[[#This Row],['#]]&lt;=DurationOfLoan,IF(ROW()-ROW(Amortization[[#Headers],[payment
date]])=1,LoanStart,IF(I225&gt;0,EDATE(C225,1),"")),""),"")</f>
        <v>51976</v>
      </c>
      <c r="D226" s="14">
        <f ca="1">IF(ROW()-ROW(Amortization[[#Headers],[opening
balance]])=1,LoanAmount,IF(Amortization[[#This Row],[payment
date]]="",0,INDEX(Amortization[], ROW()-4,8)))</f>
        <v>2731535.8312031394</v>
      </c>
      <c r="E226" s="14">
        <f ca="1">IF(ValuesEntered,IF(ROW()-ROW(Amortization[[#Headers],[interest]])=1,-IPMT(InterestRate/12,1,DurationOfLoan-ROWS($C$4:C226)+1,Amortization[[#This Row],[opening
balance]]),IFERROR(-IPMT(InterestRate/12,1,Amortization[[#This Row],['#
remaining]],D227),0)),0)</f>
        <v>47717.874846416664</v>
      </c>
      <c r="F226" s="14">
        <f ca="1">IFERROR(IF(AND(ValuesEntered,Amortization[[#This Row],[payment
date]]&lt;&gt;""),-PPMT(InterestRate/12,1,DurationOfLoan-ROWS($C$4:C226)+1,Amortization[[#This Row],[opening
balance]]),""),0)</f>
        <v>4800.125693615646</v>
      </c>
      <c r="G226" s="14">
        <f ca="1">IF(Amortization[[#This Row],[payment
date]]="",0,PropertyTaxAmount)</f>
        <v>375</v>
      </c>
      <c r="H226" s="14">
        <f ca="1">IF(Amortization[[#This Row],[payment
date]]="",0,Amortization[[#This Row],[interest]]+Amortization[[#This Row],[principal]]+Amortization[[#This Row],[property
tax]])</f>
        <v>52893.000540032313</v>
      </c>
      <c r="I226" s="14">
        <f ca="1">IF(Amortization[[#This Row],[payment
date]]="",0,Amortization[[#This Row],[opening
balance]]-Amortization[[#This Row],[principal]])</f>
        <v>2726735.7055095239</v>
      </c>
      <c r="J226" s="18">
        <f ca="1">IF(Amortization[[#This Row],[closing
balance]]&gt;0,LastRow-ROW(),0)</f>
        <v>137</v>
      </c>
    </row>
    <row r="227" spans="2:10" ht="15" customHeight="1" x14ac:dyDescent="0.25">
      <c r="B227" s="15">
        <f>ROWS($B$4:B227)</f>
        <v>224</v>
      </c>
      <c r="C227" s="20">
        <f ca="1">IF(ValuesEntered,IF(Amortization[[#This Row],['#]]&lt;=DurationOfLoan,IF(ROW()-ROW(Amortization[[#Headers],[payment
date]])=1,LoanStart,IF(I226&gt;0,EDATE(C226,1),"")),""),"")</f>
        <v>52006</v>
      </c>
      <c r="D227" s="14">
        <f ca="1">IF(ROW()-ROW(Amortization[[#Headers],[opening
balance]])=1,LoanAmount,IF(Amortization[[#This Row],[payment
date]]="",0,INDEX(Amortization[], ROW()-4,8)))</f>
        <v>2726735.7055095239</v>
      </c>
      <c r="E227" s="14">
        <f ca="1">IF(ValuesEntered,IF(ROW()-ROW(Amortization[[#Headers],[interest]])=1,-IPMT(InterestRate/12,1,DurationOfLoan-ROWS($C$4:C227)+1,Amortization[[#This Row],[opening
balance]]),IFERROR(-IPMT(InterestRate/12,1,Amortization[[#This Row],['#
remaining]],D228),0)),0)</f>
        <v>47632.402608284719</v>
      </c>
      <c r="F227" s="14">
        <f ca="1">IFERROR(IF(AND(ValuesEntered,Amortization[[#This Row],[payment
date]]&lt;&gt;""),-PPMT(InterestRate/12,1,DurationOfLoan-ROWS($C$4:C227)+1,Amortization[[#This Row],[opening
balance]]),""),0)</f>
        <v>4884.1278932539199</v>
      </c>
      <c r="G227" s="14">
        <f ca="1">IF(Amortization[[#This Row],[payment
date]]="",0,PropertyTaxAmount)</f>
        <v>375</v>
      </c>
      <c r="H227" s="14">
        <f ca="1">IF(Amortization[[#This Row],[payment
date]]="",0,Amortization[[#This Row],[interest]]+Amortization[[#This Row],[principal]]+Amortization[[#This Row],[property
tax]])</f>
        <v>52891.53050153864</v>
      </c>
      <c r="I227" s="14">
        <f ca="1">IF(Amortization[[#This Row],[payment
date]]="",0,Amortization[[#This Row],[opening
balance]]-Amortization[[#This Row],[principal]])</f>
        <v>2721851.5776162702</v>
      </c>
      <c r="J227" s="18">
        <f ca="1">IF(Amortization[[#This Row],[closing
balance]]&gt;0,LastRow-ROW(),0)</f>
        <v>136</v>
      </c>
    </row>
    <row r="228" spans="2:10" ht="15" customHeight="1" x14ac:dyDescent="0.25">
      <c r="B228" s="15">
        <f>ROWS($B$4:B228)</f>
        <v>225</v>
      </c>
      <c r="C228" s="20">
        <f ca="1">IF(ValuesEntered,IF(Amortization[[#This Row],['#]]&lt;=DurationOfLoan,IF(ROW()-ROW(Amortization[[#Headers],[payment
date]])=1,LoanStart,IF(I227&gt;0,EDATE(C227,1),"")),""),"")</f>
        <v>52037</v>
      </c>
      <c r="D228" s="14">
        <f ca="1">IF(ROW()-ROW(Amortization[[#Headers],[opening
balance]])=1,LoanAmount,IF(Amortization[[#This Row],[payment
date]]="",0,INDEX(Amortization[], ROW()-4,8)))</f>
        <v>2721851.5776162702</v>
      </c>
      <c r="E228" s="14">
        <f ca="1">IF(ValuesEntered,IF(ROW()-ROW(Amortization[[#Headers],[interest]])=1,-IPMT(InterestRate/12,1,DurationOfLoan-ROWS($C$4:C228)+1,Amortization[[#This Row],[opening
balance]]),IFERROR(-IPMT(InterestRate/12,1,Amortization[[#This Row],['#
remaining]],D229),0)),0)</f>
        <v>47545.434605985465</v>
      </c>
      <c r="F228" s="14">
        <f ca="1">IFERROR(IF(AND(ValuesEntered,Amortization[[#This Row],[payment
date]]&lt;&gt;""),-PPMT(InterestRate/12,1,DurationOfLoan-ROWS($C$4:C228)+1,Amortization[[#This Row],[opening
balance]]),""),0)</f>
        <v>4969.600131385866</v>
      </c>
      <c r="G228" s="14">
        <f ca="1">IF(Amortization[[#This Row],[payment
date]]="",0,PropertyTaxAmount)</f>
        <v>375</v>
      </c>
      <c r="H228" s="14">
        <f ca="1">IF(Amortization[[#This Row],[payment
date]]="",0,Amortization[[#This Row],[interest]]+Amortization[[#This Row],[principal]]+Amortization[[#This Row],[property
tax]])</f>
        <v>52890.03473737133</v>
      </c>
      <c r="I228" s="14">
        <f ca="1">IF(Amortization[[#This Row],[payment
date]]="",0,Amortization[[#This Row],[opening
balance]]-Amortization[[#This Row],[principal]])</f>
        <v>2716881.9774848842</v>
      </c>
      <c r="J228" s="18">
        <f ca="1">IF(Amortization[[#This Row],[closing
balance]]&gt;0,LastRow-ROW(),0)</f>
        <v>135</v>
      </c>
    </row>
    <row r="229" spans="2:10" ht="15" customHeight="1" x14ac:dyDescent="0.25">
      <c r="B229" s="15">
        <f>ROWS($B$4:B229)</f>
        <v>226</v>
      </c>
      <c r="C229" s="20">
        <f ca="1">IF(ValuesEntered,IF(Amortization[[#This Row],['#]]&lt;=DurationOfLoan,IF(ROW()-ROW(Amortization[[#Headers],[payment
date]])=1,LoanStart,IF(I228&gt;0,EDATE(C228,1),"")),""),"")</f>
        <v>52067</v>
      </c>
      <c r="D229" s="14">
        <f ca="1">IF(ROW()-ROW(Amortization[[#Headers],[opening
balance]])=1,LoanAmount,IF(Amortization[[#This Row],[payment
date]]="",0,INDEX(Amortization[], ROW()-4,8)))</f>
        <v>2716881.9774848842</v>
      </c>
      <c r="E229" s="14">
        <f ca="1">IF(ValuesEntered,IF(ROW()-ROW(Amortization[[#Headers],[interest]])=1,-IPMT(InterestRate/12,1,DurationOfLoan-ROWS($C$4:C229)+1,Amortization[[#This Row],[opening
balance]]),IFERROR(-IPMT(InterestRate/12,1,Amortization[[#This Row],['#
remaining]],D230),0)),0)</f>
        <v>47456.944663645976</v>
      </c>
      <c r="F229" s="14">
        <f ca="1">IFERROR(IF(AND(ValuesEntered,Amortization[[#This Row],[payment
date]]&lt;&gt;""),-PPMT(InterestRate/12,1,DurationOfLoan-ROWS($C$4:C229)+1,Amortization[[#This Row],[opening
balance]]),""),0)</f>
        <v>5056.5681336851167</v>
      </c>
      <c r="G229" s="14">
        <f ca="1">IF(Amortization[[#This Row],[payment
date]]="",0,PropertyTaxAmount)</f>
        <v>375</v>
      </c>
      <c r="H229" s="14">
        <f ca="1">IF(Amortization[[#This Row],[payment
date]]="",0,Amortization[[#This Row],[interest]]+Amortization[[#This Row],[principal]]+Amortization[[#This Row],[property
tax]])</f>
        <v>52888.512797331095</v>
      </c>
      <c r="I229" s="14">
        <f ca="1">IF(Amortization[[#This Row],[payment
date]]="",0,Amortization[[#This Row],[opening
balance]]-Amortization[[#This Row],[principal]])</f>
        <v>2711825.4093511989</v>
      </c>
      <c r="J229" s="18">
        <f ca="1">IF(Amortization[[#This Row],[closing
balance]]&gt;0,LastRow-ROW(),0)</f>
        <v>134</v>
      </c>
    </row>
    <row r="230" spans="2:10" ht="15" customHeight="1" x14ac:dyDescent="0.25">
      <c r="B230" s="15">
        <f>ROWS($B$4:B230)</f>
        <v>227</v>
      </c>
      <c r="C230" s="20">
        <f ca="1">IF(ValuesEntered,IF(Amortization[[#This Row],['#]]&lt;=DurationOfLoan,IF(ROW()-ROW(Amortization[[#Headers],[payment
date]])=1,LoanStart,IF(I229&gt;0,EDATE(C229,1),"")),""),"")</f>
        <v>52098</v>
      </c>
      <c r="D230" s="14">
        <f ca="1">IF(ROW()-ROW(Amortization[[#Headers],[opening
balance]])=1,LoanAmount,IF(Amortization[[#This Row],[payment
date]]="",0,INDEX(Amortization[], ROW()-4,8)))</f>
        <v>2711825.4093511989</v>
      </c>
      <c r="E230" s="14">
        <f ca="1">IF(ValuesEntered,IF(ROW()-ROW(Amortization[[#Headers],[interest]])=1,-IPMT(InterestRate/12,1,DurationOfLoan-ROWS($C$4:C230)+1,Amortization[[#This Row],[opening
balance]]),IFERROR(-IPMT(InterestRate/12,1,Amortization[[#This Row],['#
remaining]],D231),0)),0)</f>
        <v>47366.906147315545</v>
      </c>
      <c r="F230" s="14">
        <f ca="1">IFERROR(IF(AND(ValuesEntered,Amortization[[#This Row],[payment
date]]&lt;&gt;""),-PPMT(InterestRate/12,1,DurationOfLoan-ROWS($C$4:C230)+1,Amortization[[#This Row],[opening
balance]]),""),0)</f>
        <v>5145.0580760246057</v>
      </c>
      <c r="G230" s="14">
        <f ca="1">IF(Amortization[[#This Row],[payment
date]]="",0,PropertyTaxAmount)</f>
        <v>375</v>
      </c>
      <c r="H230" s="14">
        <f ca="1">IF(Amortization[[#This Row],[payment
date]]="",0,Amortization[[#This Row],[interest]]+Amortization[[#This Row],[principal]]+Amortization[[#This Row],[property
tax]])</f>
        <v>52886.964223340154</v>
      </c>
      <c r="I230" s="14">
        <f ca="1">IF(Amortization[[#This Row],[payment
date]]="",0,Amortization[[#This Row],[opening
balance]]-Amortization[[#This Row],[principal]])</f>
        <v>2706680.3512751744</v>
      </c>
      <c r="J230" s="18">
        <f ca="1">IF(Amortization[[#This Row],[closing
balance]]&gt;0,LastRow-ROW(),0)</f>
        <v>133</v>
      </c>
    </row>
    <row r="231" spans="2:10" ht="15" customHeight="1" x14ac:dyDescent="0.25">
      <c r="B231" s="15">
        <f>ROWS($B$4:B231)</f>
        <v>228</v>
      </c>
      <c r="C231" s="20">
        <f ca="1">IF(ValuesEntered,IF(Amortization[[#This Row],['#]]&lt;=DurationOfLoan,IF(ROW()-ROW(Amortization[[#Headers],[payment
date]])=1,LoanStart,IF(I230&gt;0,EDATE(C230,1),"")),""),"")</f>
        <v>52129</v>
      </c>
      <c r="D231" s="14">
        <f ca="1">IF(ROW()-ROW(Amortization[[#Headers],[opening
balance]])=1,LoanAmount,IF(Amortization[[#This Row],[payment
date]]="",0,INDEX(Amortization[], ROW()-4,8)))</f>
        <v>2706680.3512751744</v>
      </c>
      <c r="E231" s="14">
        <f ca="1">IF(ValuesEntered,IF(ROW()-ROW(Amortization[[#Headers],[interest]])=1,-IPMT(InterestRate/12,1,DurationOfLoan-ROWS($C$4:C231)+1,Amortization[[#This Row],[opening
balance]]),IFERROR(-IPMT(InterestRate/12,1,Amortization[[#This Row],['#
remaining]],D232),0)),0)</f>
        <v>47275.291956949332</v>
      </c>
      <c r="F231" s="14">
        <f ca="1">IFERROR(IF(AND(ValuesEntered,Amortization[[#This Row],[payment
date]]&lt;&gt;""),-PPMT(InterestRate/12,1,DurationOfLoan-ROWS($C$4:C231)+1,Amortization[[#This Row],[opening
balance]]),""),0)</f>
        <v>5235.0965923550366</v>
      </c>
      <c r="G231" s="14">
        <f ca="1">IF(Amortization[[#This Row],[payment
date]]="",0,PropertyTaxAmount)</f>
        <v>375</v>
      </c>
      <c r="H231" s="14">
        <f ca="1">IF(Amortization[[#This Row],[payment
date]]="",0,Amortization[[#This Row],[interest]]+Amortization[[#This Row],[principal]]+Amortization[[#This Row],[property
tax]])</f>
        <v>52885.388549304371</v>
      </c>
      <c r="I231" s="14">
        <f ca="1">IF(Amortization[[#This Row],[payment
date]]="",0,Amortization[[#This Row],[opening
balance]]-Amortization[[#This Row],[principal]])</f>
        <v>2701445.2546828194</v>
      </c>
      <c r="J231" s="18">
        <f ca="1">IF(Amortization[[#This Row],[closing
balance]]&gt;0,LastRow-ROW(),0)</f>
        <v>132</v>
      </c>
    </row>
    <row r="232" spans="2:10" ht="15" customHeight="1" x14ac:dyDescent="0.25">
      <c r="B232" s="15">
        <f>ROWS($B$4:B232)</f>
        <v>229</v>
      </c>
      <c r="C232" s="20">
        <f ca="1">IF(ValuesEntered,IF(Amortization[[#This Row],['#]]&lt;=DurationOfLoan,IF(ROW()-ROW(Amortization[[#Headers],[payment
date]])=1,LoanStart,IF(I231&gt;0,EDATE(C231,1),"")),""),"")</f>
        <v>52159</v>
      </c>
      <c r="D232" s="14">
        <f ca="1">IF(ROW()-ROW(Amortization[[#Headers],[opening
balance]])=1,LoanAmount,IF(Amortization[[#This Row],[payment
date]]="",0,INDEX(Amortization[], ROW()-4,8)))</f>
        <v>2701445.2546828194</v>
      </c>
      <c r="E232" s="14">
        <f ca="1">IF(ValuesEntered,IF(ROW()-ROW(Amortization[[#Headers],[interest]])=1,-IPMT(InterestRate/12,1,DurationOfLoan-ROWS($C$4:C232)+1,Amortization[[#This Row],[opening
balance]]),IFERROR(-IPMT(InterestRate/12,1,Amortization[[#This Row],['#
remaining]],D233),0)),0)</f>
        <v>47182.074518251713</v>
      </c>
      <c r="F232" s="14">
        <f ca="1">IFERROR(IF(AND(ValuesEntered,Amortization[[#This Row],[payment
date]]&lt;&gt;""),-PPMT(InterestRate/12,1,DurationOfLoan-ROWS($C$4:C232)+1,Amortization[[#This Row],[opening
balance]]),""),0)</f>
        <v>5326.7107827212503</v>
      </c>
      <c r="G232" s="14">
        <f ca="1">IF(Amortization[[#This Row],[payment
date]]="",0,PropertyTaxAmount)</f>
        <v>375</v>
      </c>
      <c r="H232" s="14">
        <f ca="1">IF(Amortization[[#This Row],[payment
date]]="",0,Amortization[[#This Row],[interest]]+Amortization[[#This Row],[principal]]+Amortization[[#This Row],[property
tax]])</f>
        <v>52883.785300972966</v>
      </c>
      <c r="I232" s="14">
        <f ca="1">IF(Amortization[[#This Row],[payment
date]]="",0,Amortization[[#This Row],[opening
balance]]-Amortization[[#This Row],[principal]])</f>
        <v>2696118.5439000982</v>
      </c>
      <c r="J232" s="18">
        <f ca="1">IF(Amortization[[#This Row],[closing
balance]]&gt;0,LastRow-ROW(),0)</f>
        <v>131</v>
      </c>
    </row>
    <row r="233" spans="2:10" ht="15" customHeight="1" x14ac:dyDescent="0.25">
      <c r="B233" s="15">
        <f>ROWS($B$4:B233)</f>
        <v>230</v>
      </c>
      <c r="C233" s="20">
        <f ca="1">IF(ValuesEntered,IF(Amortization[[#This Row],['#]]&lt;=DurationOfLoan,IF(ROW()-ROW(Amortization[[#Headers],[payment
date]])=1,LoanStart,IF(I232&gt;0,EDATE(C232,1),"")),""),"")</f>
        <v>52190</v>
      </c>
      <c r="D233" s="14">
        <f ca="1">IF(ROW()-ROW(Amortization[[#Headers],[opening
balance]])=1,LoanAmount,IF(Amortization[[#This Row],[payment
date]]="",0,INDEX(Amortization[], ROW()-4,8)))</f>
        <v>2696118.5439000982</v>
      </c>
      <c r="E233" s="14">
        <f ca="1">IF(ValuesEntered,IF(ROW()-ROW(Amortization[[#Headers],[interest]])=1,-IPMT(InterestRate/12,1,DurationOfLoan-ROWS($C$4:C233)+1,Amortization[[#This Row],[opening
balance]]),IFERROR(-IPMT(InterestRate/12,1,Amortization[[#This Row],['#
remaining]],D234),0)),0)</f>
        <v>47087.225774376879</v>
      </c>
      <c r="F233" s="14">
        <f ca="1">IFERROR(IF(AND(ValuesEntered,Amortization[[#This Row],[payment
date]]&lt;&gt;""),-PPMT(InterestRate/12,1,DurationOfLoan-ROWS($C$4:C233)+1,Amortization[[#This Row],[opening
balance]]),""),0)</f>
        <v>5419.9282214188725</v>
      </c>
      <c r="G233" s="14">
        <f ca="1">IF(Amortization[[#This Row],[payment
date]]="",0,PropertyTaxAmount)</f>
        <v>375</v>
      </c>
      <c r="H233" s="14">
        <f ca="1">IF(Amortization[[#This Row],[payment
date]]="",0,Amortization[[#This Row],[interest]]+Amortization[[#This Row],[principal]]+Amortization[[#This Row],[property
tax]])</f>
        <v>52882.15399579575</v>
      </c>
      <c r="I233" s="14">
        <f ca="1">IF(Amortization[[#This Row],[payment
date]]="",0,Amortization[[#This Row],[opening
balance]]-Amortization[[#This Row],[principal]])</f>
        <v>2690698.6156786792</v>
      </c>
      <c r="J233" s="18">
        <f ca="1">IF(Amortization[[#This Row],[closing
balance]]&gt;0,LastRow-ROW(),0)</f>
        <v>130</v>
      </c>
    </row>
    <row r="234" spans="2:10" ht="15" customHeight="1" x14ac:dyDescent="0.25">
      <c r="B234" s="15">
        <f>ROWS($B$4:B234)</f>
        <v>231</v>
      </c>
      <c r="C234" s="20">
        <f ca="1">IF(ValuesEntered,IF(Amortization[[#This Row],['#]]&lt;=DurationOfLoan,IF(ROW()-ROW(Amortization[[#Headers],[payment
date]])=1,LoanStart,IF(I233&gt;0,EDATE(C233,1),"")),""),"")</f>
        <v>52220</v>
      </c>
      <c r="D234" s="14">
        <f ca="1">IF(ROW()-ROW(Amortization[[#Headers],[opening
balance]])=1,LoanAmount,IF(Amortization[[#This Row],[payment
date]]="",0,INDEX(Amortization[], ROW()-4,8)))</f>
        <v>2690698.6156786792</v>
      </c>
      <c r="E234" s="14">
        <f ca="1">IF(ValuesEntered,IF(ROW()-ROW(Amortization[[#Headers],[interest]])=1,-IPMT(InterestRate/12,1,DurationOfLoan-ROWS($C$4:C234)+1,Amortization[[#This Row],[opening
balance]]),IFERROR(-IPMT(InterestRate/12,1,Amortization[[#This Row],['#
remaining]],D235),0)),0)</f>
        <v>46990.717177484243</v>
      </c>
      <c r="F234" s="14">
        <f ca="1">IFERROR(IF(AND(ValuesEntered,Amortization[[#This Row],[payment
date]]&lt;&gt;""),-PPMT(InterestRate/12,1,DurationOfLoan-ROWS($C$4:C234)+1,Amortization[[#This Row],[opening
balance]]),""),0)</f>
        <v>5514.7769652937004</v>
      </c>
      <c r="G234" s="14">
        <f ca="1">IF(Amortization[[#This Row],[payment
date]]="",0,PropertyTaxAmount)</f>
        <v>375</v>
      </c>
      <c r="H234" s="14">
        <f ca="1">IF(Amortization[[#This Row],[payment
date]]="",0,Amortization[[#This Row],[interest]]+Amortization[[#This Row],[principal]]+Amortization[[#This Row],[property
tax]])</f>
        <v>52880.494142777941</v>
      </c>
      <c r="I234" s="14">
        <f ca="1">IF(Amortization[[#This Row],[payment
date]]="",0,Amortization[[#This Row],[opening
balance]]-Amortization[[#This Row],[principal]])</f>
        <v>2685183.8387133856</v>
      </c>
      <c r="J234" s="18">
        <f ca="1">IF(Amortization[[#This Row],[closing
balance]]&gt;0,LastRow-ROW(),0)</f>
        <v>129</v>
      </c>
    </row>
    <row r="235" spans="2:10" ht="15" customHeight="1" x14ac:dyDescent="0.25">
      <c r="B235" s="15">
        <f>ROWS($B$4:B235)</f>
        <v>232</v>
      </c>
      <c r="C235" s="20">
        <f ca="1">IF(ValuesEntered,IF(Amortization[[#This Row],['#]]&lt;=DurationOfLoan,IF(ROW()-ROW(Amortization[[#Headers],[payment
date]])=1,LoanStart,IF(I234&gt;0,EDATE(C234,1),"")),""),"")</f>
        <v>52251</v>
      </c>
      <c r="D235" s="14">
        <f ca="1">IF(ROW()-ROW(Amortization[[#Headers],[opening
balance]])=1,LoanAmount,IF(Amortization[[#This Row],[payment
date]]="",0,INDEX(Amortization[], ROW()-4,8)))</f>
        <v>2685183.8387133856</v>
      </c>
      <c r="E235" s="14">
        <f ca="1">IF(ValuesEntered,IF(ROW()-ROW(Amortization[[#Headers],[interest]])=1,-IPMT(InterestRate/12,1,DurationOfLoan-ROWS($C$4:C235)+1,Amortization[[#This Row],[opening
balance]]),IFERROR(-IPMT(InterestRate/12,1,Amortization[[#This Row],['#
remaining]],D236),0)),0)</f>
        <v>46892.519680145982</v>
      </c>
      <c r="F235" s="14">
        <f ca="1">IFERROR(IF(AND(ValuesEntered,Amortization[[#This Row],[payment
date]]&lt;&gt;""),-PPMT(InterestRate/12,1,DurationOfLoan-ROWS($C$4:C235)+1,Amortization[[#This Row],[opening
balance]]),""),0)</f>
        <v>5611.2855621863428</v>
      </c>
      <c r="G235" s="14">
        <f ca="1">IF(Amortization[[#This Row],[payment
date]]="",0,PropertyTaxAmount)</f>
        <v>375</v>
      </c>
      <c r="H235" s="14">
        <f ca="1">IF(Amortization[[#This Row],[payment
date]]="",0,Amortization[[#This Row],[interest]]+Amortization[[#This Row],[principal]]+Amortization[[#This Row],[property
tax]])</f>
        <v>52878.805242332324</v>
      </c>
      <c r="I235" s="14">
        <f ca="1">IF(Amortization[[#This Row],[payment
date]]="",0,Amortization[[#This Row],[opening
balance]]-Amortization[[#This Row],[principal]])</f>
        <v>2679572.5531511991</v>
      </c>
      <c r="J235" s="18">
        <f ca="1">IF(Amortization[[#This Row],[closing
balance]]&gt;0,LastRow-ROW(),0)</f>
        <v>128</v>
      </c>
    </row>
    <row r="236" spans="2:10" ht="15" customHeight="1" x14ac:dyDescent="0.25">
      <c r="B236" s="15">
        <f>ROWS($B$4:B236)</f>
        <v>233</v>
      </c>
      <c r="C236" s="20">
        <f ca="1">IF(ValuesEntered,IF(Amortization[[#This Row],['#]]&lt;=DurationOfLoan,IF(ROW()-ROW(Amortization[[#Headers],[payment
date]])=1,LoanStart,IF(I235&gt;0,EDATE(C235,1),"")),""),"")</f>
        <v>52282</v>
      </c>
      <c r="D236" s="14">
        <f ca="1">IF(ROW()-ROW(Amortization[[#Headers],[opening
balance]])=1,LoanAmount,IF(Amortization[[#This Row],[payment
date]]="",0,INDEX(Amortization[], ROW()-4,8)))</f>
        <v>2679572.5531511991</v>
      </c>
      <c r="E236" s="14">
        <f ca="1">IF(ValuesEntered,IF(ROW()-ROW(Amortization[[#Headers],[interest]])=1,-IPMT(InterestRate/12,1,DurationOfLoan-ROWS($C$4:C236)+1,Amortization[[#This Row],[opening
balance]]),IFERROR(-IPMT(InterestRate/12,1,Amortization[[#This Row],['#
remaining]],D237),0)),0)</f>
        <v>46792.603726604299</v>
      </c>
      <c r="F236" s="14">
        <f ca="1">IFERROR(IF(AND(ValuesEntered,Amortization[[#This Row],[payment
date]]&lt;&gt;""),-PPMT(InterestRate/12,1,DurationOfLoan-ROWS($C$4:C236)+1,Amortization[[#This Row],[opening
balance]]),""),0)</f>
        <v>5709.483059524604</v>
      </c>
      <c r="G236" s="14">
        <f ca="1">IF(Amortization[[#This Row],[payment
date]]="",0,PropertyTaxAmount)</f>
        <v>375</v>
      </c>
      <c r="H236" s="14">
        <f ca="1">IF(Amortization[[#This Row],[payment
date]]="",0,Amortization[[#This Row],[interest]]+Amortization[[#This Row],[principal]]+Amortization[[#This Row],[property
tax]])</f>
        <v>52877.086786128901</v>
      </c>
      <c r="I236" s="14">
        <f ca="1">IF(Amortization[[#This Row],[payment
date]]="",0,Amortization[[#This Row],[opening
balance]]-Amortization[[#This Row],[principal]])</f>
        <v>2673863.0700916746</v>
      </c>
      <c r="J236" s="18">
        <f ca="1">IF(Amortization[[#This Row],[closing
balance]]&gt;0,LastRow-ROW(),0)</f>
        <v>127</v>
      </c>
    </row>
    <row r="237" spans="2:10" ht="15" customHeight="1" x14ac:dyDescent="0.25">
      <c r="B237" s="15">
        <f>ROWS($B$4:B237)</f>
        <v>234</v>
      </c>
      <c r="C237" s="20">
        <f ca="1">IF(ValuesEntered,IF(Amortization[[#This Row],['#]]&lt;=DurationOfLoan,IF(ROW()-ROW(Amortization[[#Headers],[payment
date]])=1,LoanStart,IF(I236&gt;0,EDATE(C236,1),"")),""),"")</f>
        <v>52310</v>
      </c>
      <c r="D237" s="14">
        <f ca="1">IF(ROW()-ROW(Amortization[[#Headers],[opening
balance]])=1,LoanAmount,IF(Amortization[[#This Row],[payment
date]]="",0,INDEX(Amortization[], ROW()-4,8)))</f>
        <v>2673863.0700916746</v>
      </c>
      <c r="E237" s="14">
        <f ca="1">IF(ValuesEntered,IF(ROW()-ROW(Amortization[[#Headers],[interest]])=1,-IPMT(InterestRate/12,1,DurationOfLoan-ROWS($C$4:C237)+1,Amortization[[#This Row],[opening
balance]]),IFERROR(-IPMT(InterestRate/12,1,Amortization[[#This Row],['#
remaining]],D238),0)),0)</f>
        <v>46690.93924387564</v>
      </c>
      <c r="F237" s="14">
        <f ca="1">IFERROR(IF(AND(ValuesEntered,Amortization[[#This Row],[payment
date]]&lt;&gt;""),-PPMT(InterestRate/12,1,DurationOfLoan-ROWS($C$4:C237)+1,Amortization[[#This Row],[opening
balance]]),""),0)</f>
        <v>5809.3990130662824</v>
      </c>
      <c r="G237" s="14">
        <f ca="1">IF(Amortization[[#This Row],[payment
date]]="",0,PropertyTaxAmount)</f>
        <v>375</v>
      </c>
      <c r="H237" s="14">
        <f ca="1">IF(Amortization[[#This Row],[payment
date]]="",0,Amortization[[#This Row],[interest]]+Amortization[[#This Row],[principal]]+Amortization[[#This Row],[property
tax]])</f>
        <v>52875.338256941919</v>
      </c>
      <c r="I237" s="14">
        <f ca="1">IF(Amortization[[#This Row],[payment
date]]="",0,Amortization[[#This Row],[opening
balance]]-Amortization[[#This Row],[principal]])</f>
        <v>2668053.6710786084</v>
      </c>
      <c r="J237" s="18">
        <f ca="1">IF(Amortization[[#This Row],[closing
balance]]&gt;0,LastRow-ROW(),0)</f>
        <v>126</v>
      </c>
    </row>
    <row r="238" spans="2:10" ht="15" customHeight="1" x14ac:dyDescent="0.25">
      <c r="B238" s="15">
        <f>ROWS($B$4:B238)</f>
        <v>235</v>
      </c>
      <c r="C238" s="20">
        <f ca="1">IF(ValuesEntered,IF(Amortization[[#This Row],['#]]&lt;=DurationOfLoan,IF(ROW()-ROW(Amortization[[#Headers],[payment
date]])=1,LoanStart,IF(I237&gt;0,EDATE(C237,1),"")),""),"")</f>
        <v>52341</v>
      </c>
      <c r="D238" s="14">
        <f ca="1">IF(ROW()-ROW(Amortization[[#Headers],[opening
balance]])=1,LoanAmount,IF(Amortization[[#This Row],[payment
date]]="",0,INDEX(Amortization[], ROW()-4,8)))</f>
        <v>2668053.6710786084</v>
      </c>
      <c r="E238" s="14">
        <f ca="1">IF(ValuesEntered,IF(ROW()-ROW(Amortization[[#Headers],[interest]])=1,-IPMT(InterestRate/12,1,DurationOfLoan-ROWS($C$4:C238)+1,Amortization[[#This Row],[opening
balance]]),IFERROR(-IPMT(InterestRate/12,1,Amortization[[#This Row],['#
remaining]],D239),0)),0)</f>
        <v>46587.495632699232</v>
      </c>
      <c r="F238" s="14">
        <f ca="1">IFERROR(IF(AND(ValuesEntered,Amortization[[#This Row],[payment
date]]&lt;&gt;""),-PPMT(InterestRate/12,1,DurationOfLoan-ROWS($C$4:C238)+1,Amortization[[#This Row],[opening
balance]]),""),0)</f>
        <v>5911.0634957949451</v>
      </c>
      <c r="G238" s="14">
        <f ca="1">IF(Amortization[[#This Row],[payment
date]]="",0,PropertyTaxAmount)</f>
        <v>375</v>
      </c>
      <c r="H238" s="14">
        <f ca="1">IF(Amortization[[#This Row],[payment
date]]="",0,Amortization[[#This Row],[interest]]+Amortization[[#This Row],[principal]]+Amortization[[#This Row],[property
tax]])</f>
        <v>52873.559128494177</v>
      </c>
      <c r="I238" s="14">
        <f ca="1">IF(Amortization[[#This Row],[payment
date]]="",0,Amortization[[#This Row],[opening
balance]]-Amortization[[#This Row],[principal]])</f>
        <v>2662142.6075828136</v>
      </c>
      <c r="J238" s="18">
        <f ca="1">IF(Amortization[[#This Row],[closing
balance]]&gt;0,LastRow-ROW(),0)</f>
        <v>125</v>
      </c>
    </row>
    <row r="239" spans="2:10" ht="15" customHeight="1" x14ac:dyDescent="0.25">
      <c r="B239" s="15">
        <f>ROWS($B$4:B239)</f>
        <v>236</v>
      </c>
      <c r="C239" s="20">
        <f ca="1">IF(ValuesEntered,IF(Amortization[[#This Row],['#]]&lt;=DurationOfLoan,IF(ROW()-ROW(Amortization[[#Headers],[payment
date]])=1,LoanStart,IF(I238&gt;0,EDATE(C238,1),"")),""),"")</f>
        <v>52371</v>
      </c>
      <c r="D239" s="14">
        <f ca="1">IF(ROW()-ROW(Amortization[[#Headers],[opening
balance]])=1,LoanAmount,IF(Amortization[[#This Row],[payment
date]]="",0,INDEX(Amortization[], ROW()-4,8)))</f>
        <v>2662142.6075828136</v>
      </c>
      <c r="E239" s="14">
        <f ca="1">IF(ValuesEntered,IF(ROW()-ROW(Amortization[[#Headers],[interest]])=1,-IPMT(InterestRate/12,1,DurationOfLoan-ROWS($C$4:C239)+1,Amortization[[#This Row],[opening
balance]]),IFERROR(-IPMT(InterestRate/12,1,Amortization[[#This Row],['#
remaining]],D240),0)),0)</f>
        <v>46482.241758327233</v>
      </c>
      <c r="F239" s="14">
        <f ca="1">IFERROR(IF(AND(ValuesEntered,Amortization[[#This Row],[payment
date]]&lt;&gt;""),-PPMT(InterestRate/12,1,DurationOfLoan-ROWS($C$4:C239)+1,Amortization[[#This Row],[opening
balance]]),""),0)</f>
        <v>6014.5071069713558</v>
      </c>
      <c r="G239" s="14">
        <f ca="1">IF(Amortization[[#This Row],[payment
date]]="",0,PropertyTaxAmount)</f>
        <v>375</v>
      </c>
      <c r="H239" s="14">
        <f ca="1">IF(Amortization[[#This Row],[payment
date]]="",0,Amortization[[#This Row],[interest]]+Amortization[[#This Row],[principal]]+Amortization[[#This Row],[property
tax]])</f>
        <v>52871.748865298592</v>
      </c>
      <c r="I239" s="14">
        <f ca="1">IF(Amortization[[#This Row],[payment
date]]="",0,Amortization[[#This Row],[opening
balance]]-Amortization[[#This Row],[principal]])</f>
        <v>2656128.1004758421</v>
      </c>
      <c r="J239" s="18">
        <f ca="1">IF(Amortization[[#This Row],[closing
balance]]&gt;0,LastRow-ROW(),0)</f>
        <v>124</v>
      </c>
    </row>
    <row r="240" spans="2:10" ht="15" customHeight="1" x14ac:dyDescent="0.25">
      <c r="B240" s="15">
        <f>ROWS($B$4:B240)</f>
        <v>237</v>
      </c>
      <c r="C240" s="20">
        <f ca="1">IF(ValuesEntered,IF(Amortization[[#This Row],['#]]&lt;=DurationOfLoan,IF(ROW()-ROW(Amortization[[#Headers],[payment
date]])=1,LoanStart,IF(I239&gt;0,EDATE(C239,1),"")),""),"")</f>
        <v>52402</v>
      </c>
      <c r="D240" s="14">
        <f ca="1">IF(ROW()-ROW(Amortization[[#Headers],[opening
balance]])=1,LoanAmount,IF(Amortization[[#This Row],[payment
date]]="",0,INDEX(Amortization[], ROW()-4,8)))</f>
        <v>2656128.1004758421</v>
      </c>
      <c r="E240" s="14">
        <f ca="1">IF(ValuesEntered,IF(ROW()-ROW(Amortization[[#Headers],[interest]])=1,-IPMT(InterestRate/12,1,DurationOfLoan-ROWS($C$4:C240)+1,Amortization[[#This Row],[opening
balance]]),IFERROR(-IPMT(InterestRate/12,1,Amortization[[#This Row],['#
remaining]],D241),0)),0)</f>
        <v>46375.145941153729</v>
      </c>
      <c r="F240" s="14">
        <f ca="1">IFERROR(IF(AND(ValuesEntered,Amortization[[#This Row],[payment
date]]&lt;&gt;""),-PPMT(InterestRate/12,1,DurationOfLoan-ROWS($C$4:C240)+1,Amortization[[#This Row],[opening
balance]]),""),0)</f>
        <v>6119.7609813433528</v>
      </c>
      <c r="G240" s="14">
        <f ca="1">IF(Amortization[[#This Row],[payment
date]]="",0,PropertyTaxAmount)</f>
        <v>375</v>
      </c>
      <c r="H240" s="14">
        <f ca="1">IF(Amortization[[#This Row],[payment
date]]="",0,Amortization[[#This Row],[interest]]+Amortization[[#This Row],[principal]]+Amortization[[#This Row],[property
tax]])</f>
        <v>52869.906922497081</v>
      </c>
      <c r="I240" s="14">
        <f ca="1">IF(Amortization[[#This Row],[payment
date]]="",0,Amortization[[#This Row],[opening
balance]]-Amortization[[#This Row],[principal]])</f>
        <v>2650008.3394944989</v>
      </c>
      <c r="J240" s="18">
        <f ca="1">IF(Amortization[[#This Row],[closing
balance]]&gt;0,LastRow-ROW(),0)</f>
        <v>123</v>
      </c>
    </row>
    <row r="241" spans="2:10" ht="15" customHeight="1" x14ac:dyDescent="0.25">
      <c r="B241" s="15">
        <f>ROWS($B$4:B241)</f>
        <v>238</v>
      </c>
      <c r="C241" s="20">
        <f ca="1">IF(ValuesEntered,IF(Amortization[[#This Row],['#]]&lt;=DurationOfLoan,IF(ROW()-ROW(Amortization[[#Headers],[payment
date]])=1,LoanStart,IF(I240&gt;0,EDATE(C240,1),"")),""),"")</f>
        <v>52432</v>
      </c>
      <c r="D241" s="14">
        <f ca="1">IF(ROW()-ROW(Amortization[[#Headers],[opening
balance]])=1,LoanAmount,IF(Amortization[[#This Row],[payment
date]]="",0,INDEX(Amortization[], ROW()-4,8)))</f>
        <v>2650008.3394944989</v>
      </c>
      <c r="E241" s="14">
        <f ca="1">IF(ValuesEntered,IF(ROW()-ROW(Amortization[[#Headers],[interest]])=1,-IPMT(InterestRate/12,1,DurationOfLoan-ROWS($C$4:C241)+1,Amortization[[#This Row],[opening
balance]]),IFERROR(-IPMT(InterestRate/12,1,Amortization[[#This Row],['#
remaining]],D242),0)),0)</f>
        <v>46266.175947179676</v>
      </c>
      <c r="F241" s="14">
        <f ca="1">IFERROR(IF(AND(ValuesEntered,Amortization[[#This Row],[payment
date]]&lt;&gt;""),-PPMT(InterestRate/12,1,DurationOfLoan-ROWS($C$4:C241)+1,Amortization[[#This Row],[opening
balance]]),""),0)</f>
        <v>6226.8567985168647</v>
      </c>
      <c r="G241" s="14">
        <f ca="1">IF(Amortization[[#This Row],[payment
date]]="",0,PropertyTaxAmount)</f>
        <v>375</v>
      </c>
      <c r="H241" s="14">
        <f ca="1">IF(Amortization[[#This Row],[payment
date]]="",0,Amortization[[#This Row],[interest]]+Amortization[[#This Row],[principal]]+Amortization[[#This Row],[property
tax]])</f>
        <v>52868.032745696539</v>
      </c>
      <c r="I241" s="14">
        <f ca="1">IF(Amortization[[#This Row],[payment
date]]="",0,Amortization[[#This Row],[opening
balance]]-Amortization[[#This Row],[principal]])</f>
        <v>2643781.4826959819</v>
      </c>
      <c r="J241" s="18">
        <f ca="1">IF(Amortization[[#This Row],[closing
balance]]&gt;0,LastRow-ROW(),0)</f>
        <v>122</v>
      </c>
    </row>
    <row r="242" spans="2:10" ht="15" customHeight="1" x14ac:dyDescent="0.25">
      <c r="B242" s="15">
        <f>ROWS($B$4:B242)</f>
        <v>239</v>
      </c>
      <c r="C242" s="20">
        <f ca="1">IF(ValuesEntered,IF(Amortization[[#This Row],['#]]&lt;=DurationOfLoan,IF(ROW()-ROW(Amortization[[#Headers],[payment
date]])=1,LoanStart,IF(I241&gt;0,EDATE(C241,1),"")),""),"")</f>
        <v>52463</v>
      </c>
      <c r="D242" s="14">
        <f ca="1">IF(ROW()-ROW(Amortization[[#Headers],[opening
balance]])=1,LoanAmount,IF(Amortization[[#This Row],[payment
date]]="",0,INDEX(Amortization[], ROW()-4,8)))</f>
        <v>2643781.4826959819</v>
      </c>
      <c r="E242" s="14">
        <f ca="1">IF(ValuesEntered,IF(ROW()-ROW(Amortization[[#Headers],[interest]])=1,-IPMT(InterestRate/12,1,DurationOfLoan-ROWS($C$4:C242)+1,Amortization[[#This Row],[opening
balance]]),IFERROR(-IPMT(InterestRate/12,1,Amortization[[#This Row],['#
remaining]],D243),0)),0)</f>
        <v>46155.298978311082</v>
      </c>
      <c r="F242" s="14">
        <f ca="1">IFERROR(IF(AND(ValuesEntered,Amortization[[#This Row],[payment
date]]&lt;&gt;""),-PPMT(InterestRate/12,1,DurationOfLoan-ROWS($C$4:C242)+1,Amortization[[#This Row],[opening
balance]]),""),0)</f>
        <v>6335.8267924909087</v>
      </c>
      <c r="G242" s="14">
        <f ca="1">IF(Amortization[[#This Row],[payment
date]]="",0,PropertyTaxAmount)</f>
        <v>375</v>
      </c>
      <c r="H242" s="14">
        <f ca="1">IF(Amortization[[#This Row],[payment
date]]="",0,Amortization[[#This Row],[interest]]+Amortization[[#This Row],[principal]]+Amortization[[#This Row],[property
tax]])</f>
        <v>52866.125770801991</v>
      </c>
      <c r="I242" s="14">
        <f ca="1">IF(Amortization[[#This Row],[payment
date]]="",0,Amortization[[#This Row],[opening
balance]]-Amortization[[#This Row],[principal]])</f>
        <v>2637445.6559034907</v>
      </c>
      <c r="J242" s="18">
        <f ca="1">IF(Amortization[[#This Row],[closing
balance]]&gt;0,LastRow-ROW(),0)</f>
        <v>121</v>
      </c>
    </row>
    <row r="243" spans="2:10" ht="15" customHeight="1" x14ac:dyDescent="0.25">
      <c r="B243" s="15">
        <f>ROWS($B$4:B243)</f>
        <v>240</v>
      </c>
      <c r="C243" s="20">
        <f ca="1">IF(ValuesEntered,IF(Amortization[[#This Row],['#]]&lt;=DurationOfLoan,IF(ROW()-ROW(Amortization[[#Headers],[payment
date]])=1,LoanStart,IF(I242&gt;0,EDATE(C242,1),"")),""),"")</f>
        <v>52494</v>
      </c>
      <c r="D243" s="14">
        <f ca="1">IF(ROW()-ROW(Amortization[[#Headers],[opening
balance]])=1,LoanAmount,IF(Amortization[[#This Row],[payment
date]]="",0,INDEX(Amortization[], ROW()-4,8)))</f>
        <v>2637445.6559034907</v>
      </c>
      <c r="E243" s="14">
        <f ca="1">IF(ValuesEntered,IF(ROW()-ROW(Amortization[[#Headers],[interest]])=1,-IPMT(InterestRate/12,1,DurationOfLoan-ROWS($C$4:C243)+1,Amortization[[#This Row],[opening
balance]]),IFERROR(-IPMT(InterestRate/12,1,Amortization[[#This Row],['#
remaining]],D244),0)),0)</f>
        <v>46042.481662487291</v>
      </c>
      <c r="F243" s="14">
        <f ca="1">IFERROR(IF(AND(ValuesEntered,Amortization[[#This Row],[payment
date]]&lt;&gt;""),-PPMT(InterestRate/12,1,DurationOfLoan-ROWS($C$4:C243)+1,Amortization[[#This Row],[opening
balance]]),""),0)</f>
        <v>6446.7037613594975</v>
      </c>
      <c r="G243" s="14">
        <f ca="1">IF(Amortization[[#This Row],[payment
date]]="",0,PropertyTaxAmount)</f>
        <v>375</v>
      </c>
      <c r="H243" s="14">
        <f ca="1">IF(Amortization[[#This Row],[payment
date]]="",0,Amortization[[#This Row],[interest]]+Amortization[[#This Row],[principal]]+Amortization[[#This Row],[property
tax]])</f>
        <v>52864.185423846786</v>
      </c>
      <c r="I243" s="14">
        <f ca="1">IF(Amortization[[#This Row],[payment
date]]="",0,Amortization[[#This Row],[opening
balance]]-Amortization[[#This Row],[principal]])</f>
        <v>2630998.952142131</v>
      </c>
      <c r="J243" s="18">
        <f ca="1">IF(Amortization[[#This Row],[closing
balance]]&gt;0,LastRow-ROW(),0)</f>
        <v>120</v>
      </c>
    </row>
    <row r="244" spans="2:10" ht="15" customHeight="1" x14ac:dyDescent="0.25">
      <c r="B244" s="15">
        <f>ROWS($B$4:B244)</f>
        <v>241</v>
      </c>
      <c r="C244" s="20">
        <f ca="1">IF(ValuesEntered,IF(Amortization[[#This Row],['#]]&lt;=DurationOfLoan,IF(ROW()-ROW(Amortization[[#Headers],[payment
date]])=1,LoanStart,IF(I243&gt;0,EDATE(C243,1),"")),""),"")</f>
        <v>52524</v>
      </c>
      <c r="D244" s="14">
        <f ca="1">IF(ROW()-ROW(Amortization[[#Headers],[opening
balance]])=1,LoanAmount,IF(Amortization[[#This Row],[payment
date]]="",0,INDEX(Amortization[], ROW()-4,8)))</f>
        <v>2630998.952142131</v>
      </c>
      <c r="E244" s="14">
        <f ca="1">IF(ValuesEntered,IF(ROW()-ROW(Amortization[[#Headers],[interest]])=1,-IPMT(InterestRate/12,1,DurationOfLoan-ROWS($C$4:C244)+1,Amortization[[#This Row],[opening
balance]]),IFERROR(-IPMT(InterestRate/12,1,Amortization[[#This Row],['#
remaining]],D245),0)),0)</f>
        <v>45927.690043636583</v>
      </c>
      <c r="F244" s="14">
        <f ca="1">IFERROR(IF(AND(ValuesEntered,Amortization[[#This Row],[payment
date]]&lt;&gt;""),-PPMT(InterestRate/12,1,DurationOfLoan-ROWS($C$4:C244)+1,Amortization[[#This Row],[opening
balance]]),""),0)</f>
        <v>6559.5210771832881</v>
      </c>
      <c r="G244" s="14">
        <f ca="1">IF(Amortization[[#This Row],[payment
date]]="",0,PropertyTaxAmount)</f>
        <v>375</v>
      </c>
      <c r="H244" s="14">
        <f ca="1">IF(Amortization[[#This Row],[payment
date]]="",0,Amortization[[#This Row],[interest]]+Amortization[[#This Row],[principal]]+Amortization[[#This Row],[property
tax]])</f>
        <v>52862.211120819869</v>
      </c>
      <c r="I244" s="14">
        <f ca="1">IF(Amortization[[#This Row],[payment
date]]="",0,Amortization[[#This Row],[opening
balance]]-Amortization[[#This Row],[principal]])</f>
        <v>2624439.431064948</v>
      </c>
      <c r="J244" s="18">
        <f ca="1">IF(Amortization[[#This Row],[closing
balance]]&gt;0,LastRow-ROW(),0)</f>
        <v>119</v>
      </c>
    </row>
    <row r="245" spans="2:10" ht="15" customHeight="1" x14ac:dyDescent="0.25">
      <c r="B245" s="15">
        <f>ROWS($B$4:B245)</f>
        <v>242</v>
      </c>
      <c r="C245" s="20">
        <f ca="1">IF(ValuesEntered,IF(Amortization[[#This Row],['#]]&lt;=DurationOfLoan,IF(ROW()-ROW(Amortization[[#Headers],[payment
date]])=1,LoanStart,IF(I244&gt;0,EDATE(C244,1),"")),""),"")</f>
        <v>52555</v>
      </c>
      <c r="D245" s="14">
        <f ca="1">IF(ROW()-ROW(Amortization[[#Headers],[opening
balance]])=1,LoanAmount,IF(Amortization[[#This Row],[payment
date]]="",0,INDEX(Amortization[], ROW()-4,8)))</f>
        <v>2624439.431064948</v>
      </c>
      <c r="E245" s="14">
        <f ca="1">IF(ValuesEntered,IF(ROW()-ROW(Amortization[[#Headers],[interest]])=1,-IPMT(InterestRate/12,1,DurationOfLoan-ROWS($C$4:C245)+1,Amortization[[#This Row],[opening
balance]]),IFERROR(-IPMT(InterestRate/12,1,Amortization[[#This Row],['#
remaining]],D246),0)),0)</f>
        <v>45810.889571455991</v>
      </c>
      <c r="F245" s="14">
        <f ca="1">IFERROR(IF(AND(ValuesEntered,Amortization[[#This Row],[payment
date]]&lt;&gt;""),-PPMT(InterestRate/12,1,DurationOfLoan-ROWS($C$4:C245)+1,Amortization[[#This Row],[opening
balance]]),""),0)</f>
        <v>6674.3126960339987</v>
      </c>
      <c r="G245" s="14">
        <f ca="1">IF(Amortization[[#This Row],[payment
date]]="",0,PropertyTaxAmount)</f>
        <v>375</v>
      </c>
      <c r="H245" s="14">
        <f ca="1">IF(Amortization[[#This Row],[payment
date]]="",0,Amortization[[#This Row],[interest]]+Amortization[[#This Row],[principal]]+Amortization[[#This Row],[property
tax]])</f>
        <v>52860.202267489993</v>
      </c>
      <c r="I245" s="14">
        <f ca="1">IF(Amortization[[#This Row],[payment
date]]="",0,Amortization[[#This Row],[opening
balance]]-Amortization[[#This Row],[principal]])</f>
        <v>2617765.1183689139</v>
      </c>
      <c r="J245" s="18">
        <f ca="1">IF(Amortization[[#This Row],[closing
balance]]&gt;0,LastRow-ROW(),0)</f>
        <v>118</v>
      </c>
    </row>
    <row r="246" spans="2:10" ht="15" customHeight="1" x14ac:dyDescent="0.25">
      <c r="B246" s="15">
        <f>ROWS($B$4:B246)</f>
        <v>243</v>
      </c>
      <c r="C246" s="20">
        <f ca="1">IF(ValuesEntered,IF(Amortization[[#This Row],['#]]&lt;=DurationOfLoan,IF(ROW()-ROW(Amortization[[#Headers],[payment
date]])=1,LoanStart,IF(I245&gt;0,EDATE(C245,1),"")),""),"")</f>
        <v>52585</v>
      </c>
      <c r="D246" s="14">
        <f ca="1">IF(ROW()-ROW(Amortization[[#Headers],[opening
balance]])=1,LoanAmount,IF(Amortization[[#This Row],[payment
date]]="",0,INDEX(Amortization[], ROW()-4,8)))</f>
        <v>2617765.1183689139</v>
      </c>
      <c r="E246" s="14">
        <f ca="1">IF(ValuesEntered,IF(ROW()-ROW(Amortization[[#Headers],[interest]])=1,-IPMT(InterestRate/12,1,DurationOfLoan-ROWS($C$4:C246)+1,Amortization[[#This Row],[opening
balance]]),IFERROR(-IPMT(InterestRate/12,1,Amortization[[#This Row],['#
remaining]],D247),0)),0)</f>
        <v>45692.045091012238</v>
      </c>
      <c r="F246" s="14">
        <f ca="1">IFERROR(IF(AND(ValuesEntered,Amortization[[#This Row],[payment
date]]&lt;&gt;""),-PPMT(InterestRate/12,1,DurationOfLoan-ROWS($C$4:C246)+1,Amortization[[#This Row],[opening
balance]]),""),0)</f>
        <v>6791.1131682145906</v>
      </c>
      <c r="G246" s="14">
        <f ca="1">IF(Amortization[[#This Row],[payment
date]]="",0,PropertyTaxAmount)</f>
        <v>375</v>
      </c>
      <c r="H246" s="14">
        <f ca="1">IF(Amortization[[#This Row],[payment
date]]="",0,Amortization[[#This Row],[interest]]+Amortization[[#This Row],[principal]]+Amortization[[#This Row],[property
tax]])</f>
        <v>52858.158259226831</v>
      </c>
      <c r="I246" s="14">
        <f ca="1">IF(Amortization[[#This Row],[payment
date]]="",0,Amortization[[#This Row],[opening
balance]]-Amortization[[#This Row],[principal]])</f>
        <v>2610974.0052006994</v>
      </c>
      <c r="J246" s="18">
        <f ca="1">IF(Amortization[[#This Row],[closing
balance]]&gt;0,LastRow-ROW(),0)</f>
        <v>117</v>
      </c>
    </row>
    <row r="247" spans="2:10" ht="15" customHeight="1" x14ac:dyDescent="0.25">
      <c r="B247" s="15">
        <f>ROWS($B$4:B247)</f>
        <v>244</v>
      </c>
      <c r="C247" s="20">
        <f ca="1">IF(ValuesEntered,IF(Amortization[[#This Row],['#]]&lt;=DurationOfLoan,IF(ROW()-ROW(Amortization[[#Headers],[payment
date]])=1,LoanStart,IF(I246&gt;0,EDATE(C246,1),"")),""),"")</f>
        <v>52616</v>
      </c>
      <c r="D247" s="14">
        <f ca="1">IF(ROW()-ROW(Amortization[[#Headers],[opening
balance]])=1,LoanAmount,IF(Amortization[[#This Row],[payment
date]]="",0,INDEX(Amortization[], ROW()-4,8)))</f>
        <v>2610974.0052006994</v>
      </c>
      <c r="E247" s="14">
        <f ca="1">IF(ValuesEntered,IF(ROW()-ROW(Amortization[[#Headers],[interest]])=1,-IPMT(InterestRate/12,1,DurationOfLoan-ROWS($C$4:C247)+1,Amortization[[#This Row],[opening
balance]]),IFERROR(-IPMT(InterestRate/12,1,Amortization[[#This Row],['#
remaining]],D248),0)),0)</f>
        <v>45571.120832160719</v>
      </c>
      <c r="F247" s="14">
        <f ca="1">IFERROR(IF(AND(ValuesEntered,Amortization[[#This Row],[payment
date]]&lt;&gt;""),-PPMT(InterestRate/12,1,DurationOfLoan-ROWS($C$4:C247)+1,Amortization[[#This Row],[opening
balance]]),""),0)</f>
        <v>6909.9576486583455</v>
      </c>
      <c r="G247" s="14">
        <f ca="1">IF(Amortization[[#This Row],[payment
date]]="",0,PropertyTaxAmount)</f>
        <v>375</v>
      </c>
      <c r="H247" s="14">
        <f ca="1">IF(Amortization[[#This Row],[payment
date]]="",0,Amortization[[#This Row],[interest]]+Amortization[[#This Row],[principal]]+Amortization[[#This Row],[property
tax]])</f>
        <v>52856.078480819066</v>
      </c>
      <c r="I247" s="14">
        <f ca="1">IF(Amortization[[#This Row],[payment
date]]="",0,Amortization[[#This Row],[opening
balance]]-Amortization[[#This Row],[principal]])</f>
        <v>2604064.0475520412</v>
      </c>
      <c r="J247" s="18">
        <f ca="1">IF(Amortization[[#This Row],[closing
balance]]&gt;0,LastRow-ROW(),0)</f>
        <v>116</v>
      </c>
    </row>
    <row r="248" spans="2:10" ht="15" customHeight="1" x14ac:dyDescent="0.25">
      <c r="B248" s="15">
        <f>ROWS($B$4:B248)</f>
        <v>245</v>
      </c>
      <c r="C248" s="20">
        <f ca="1">IF(ValuesEntered,IF(Amortization[[#This Row],['#]]&lt;=DurationOfLoan,IF(ROW()-ROW(Amortization[[#Headers],[payment
date]])=1,LoanStart,IF(I247&gt;0,EDATE(C247,1),"")),""),"")</f>
        <v>52647</v>
      </c>
      <c r="D248" s="14">
        <f ca="1">IF(ROW()-ROW(Amortization[[#Headers],[opening
balance]])=1,LoanAmount,IF(Amortization[[#This Row],[payment
date]]="",0,INDEX(Amortization[], ROW()-4,8)))</f>
        <v>2604064.0475520412</v>
      </c>
      <c r="E248" s="14">
        <f ca="1">IF(ValuesEntered,IF(ROW()-ROW(Amortization[[#Headers],[interest]])=1,-IPMT(InterestRate/12,1,DurationOfLoan-ROWS($C$4:C248)+1,Amortization[[#This Row],[opening
balance]]),IFERROR(-IPMT(InterestRate/12,1,Amortization[[#This Row],['#
remaining]],D249),0)),0)</f>
        <v>45448.080398779297</v>
      </c>
      <c r="F248" s="14">
        <f ca="1">IFERROR(IF(AND(ValuesEntered,Amortization[[#This Row],[payment
date]]&lt;&gt;""),-PPMT(InterestRate/12,1,DurationOfLoan-ROWS($C$4:C248)+1,Amortization[[#This Row],[opening
balance]]),""),0)</f>
        <v>7030.88190750987</v>
      </c>
      <c r="G248" s="14">
        <f ca="1">IF(Amortization[[#This Row],[payment
date]]="",0,PropertyTaxAmount)</f>
        <v>375</v>
      </c>
      <c r="H248" s="14">
        <f ca="1">IF(Amortization[[#This Row],[payment
date]]="",0,Amortization[[#This Row],[interest]]+Amortization[[#This Row],[principal]]+Amortization[[#This Row],[property
tax]])</f>
        <v>52853.96230628917</v>
      </c>
      <c r="I248" s="14">
        <f ca="1">IF(Amortization[[#This Row],[payment
date]]="",0,Amortization[[#This Row],[opening
balance]]-Amortization[[#This Row],[principal]])</f>
        <v>2597033.1656445316</v>
      </c>
      <c r="J248" s="18">
        <f ca="1">IF(Amortization[[#This Row],[closing
balance]]&gt;0,LastRow-ROW(),0)</f>
        <v>115</v>
      </c>
    </row>
    <row r="249" spans="2:10" ht="15" customHeight="1" x14ac:dyDescent="0.25">
      <c r="B249" s="15">
        <f>ROWS($B$4:B249)</f>
        <v>246</v>
      </c>
      <c r="C249" s="20">
        <f ca="1">IF(ValuesEntered,IF(Amortization[[#This Row],['#]]&lt;=DurationOfLoan,IF(ROW()-ROW(Amortization[[#Headers],[payment
date]])=1,LoanStart,IF(I248&gt;0,EDATE(C248,1),"")),""),"")</f>
        <v>52676</v>
      </c>
      <c r="D249" s="14">
        <f ca="1">IF(ROW()-ROW(Amortization[[#Headers],[opening
balance]])=1,LoanAmount,IF(Amortization[[#This Row],[payment
date]]="",0,INDEX(Amortization[], ROW()-4,8)))</f>
        <v>2597033.1656445316</v>
      </c>
      <c r="E249" s="14">
        <f ca="1">IF(ValuesEntered,IF(ROW()-ROW(Amortization[[#Headers],[interest]])=1,-IPMT(InterestRate/12,1,DurationOfLoan-ROWS($C$4:C249)+1,Amortization[[#This Row],[opening
balance]]),IFERROR(-IPMT(InterestRate/12,1,Amortization[[#This Row],['#
remaining]],D250),0)),0)</f>
        <v>45322.8867578137</v>
      </c>
      <c r="F249" s="14">
        <f ca="1">IFERROR(IF(AND(ValuesEntered,Amortization[[#This Row],[payment
date]]&lt;&gt;""),-PPMT(InterestRate/12,1,DurationOfLoan-ROWS($C$4:C249)+1,Amortization[[#This Row],[opening
balance]]),""),0)</f>
        <v>7153.9223408912912</v>
      </c>
      <c r="G249" s="14">
        <f ca="1">IF(Amortization[[#This Row],[payment
date]]="",0,PropertyTaxAmount)</f>
        <v>375</v>
      </c>
      <c r="H249" s="14">
        <f ca="1">IF(Amortization[[#This Row],[payment
date]]="",0,Amortization[[#This Row],[interest]]+Amortization[[#This Row],[principal]]+Amortization[[#This Row],[property
tax]])</f>
        <v>52851.809098704995</v>
      </c>
      <c r="I249" s="14">
        <f ca="1">IF(Amortization[[#This Row],[payment
date]]="",0,Amortization[[#This Row],[opening
balance]]-Amortization[[#This Row],[principal]])</f>
        <v>2589879.2433036403</v>
      </c>
      <c r="J249" s="18">
        <f ca="1">IF(Amortization[[#This Row],[closing
balance]]&gt;0,LastRow-ROW(),0)</f>
        <v>114</v>
      </c>
    </row>
    <row r="250" spans="2:10" ht="15" customHeight="1" x14ac:dyDescent="0.25">
      <c r="B250" s="15">
        <f>ROWS($B$4:B250)</f>
        <v>247</v>
      </c>
      <c r="C250" s="20">
        <f ca="1">IF(ValuesEntered,IF(Amortization[[#This Row],['#]]&lt;=DurationOfLoan,IF(ROW()-ROW(Amortization[[#Headers],[payment
date]])=1,LoanStart,IF(I249&gt;0,EDATE(C249,1),"")),""),"")</f>
        <v>52707</v>
      </c>
      <c r="D250" s="14">
        <f ca="1">IF(ROW()-ROW(Amortization[[#Headers],[opening
balance]])=1,LoanAmount,IF(Amortization[[#This Row],[payment
date]]="",0,INDEX(Amortization[], ROW()-4,8)))</f>
        <v>2589879.2433036403</v>
      </c>
      <c r="E250" s="14">
        <f ca="1">IF(ValuesEntered,IF(ROW()-ROW(Amortization[[#Headers],[interest]])=1,-IPMT(InterestRate/12,1,DurationOfLoan-ROWS($C$4:C250)+1,Amortization[[#This Row],[opening
balance]]),IFERROR(-IPMT(InterestRate/12,1,Amortization[[#This Row],['#
remaining]],D251),0)),0)</f>
        <v>45195.502228131205</v>
      </c>
      <c r="F250" s="14">
        <f ca="1">IFERROR(IF(AND(ValuesEntered,Amortization[[#This Row],[payment
date]]&lt;&gt;""),-PPMT(InterestRate/12,1,DurationOfLoan-ROWS($C$4:C250)+1,Amortization[[#This Row],[opening
balance]]),""),0)</f>
        <v>7279.1159818568894</v>
      </c>
      <c r="G250" s="14">
        <f ca="1">IF(Amortization[[#This Row],[payment
date]]="",0,PropertyTaxAmount)</f>
        <v>375</v>
      </c>
      <c r="H250" s="14">
        <f ca="1">IF(Amortization[[#This Row],[payment
date]]="",0,Amortization[[#This Row],[interest]]+Amortization[[#This Row],[principal]]+Amortization[[#This Row],[property
tax]])</f>
        <v>52849.618209988097</v>
      </c>
      <c r="I250" s="14">
        <f ca="1">IF(Amortization[[#This Row],[payment
date]]="",0,Amortization[[#This Row],[opening
balance]]-Amortization[[#This Row],[principal]])</f>
        <v>2582600.1273217835</v>
      </c>
      <c r="J250" s="18">
        <f ca="1">IF(Amortization[[#This Row],[closing
balance]]&gt;0,LastRow-ROW(),0)</f>
        <v>113</v>
      </c>
    </row>
    <row r="251" spans="2:10" ht="15" customHeight="1" x14ac:dyDescent="0.25">
      <c r="B251" s="15">
        <f>ROWS($B$4:B251)</f>
        <v>248</v>
      </c>
      <c r="C251" s="20">
        <f ca="1">IF(ValuesEntered,IF(Amortization[[#This Row],['#]]&lt;=DurationOfLoan,IF(ROW()-ROW(Amortization[[#Headers],[payment
date]])=1,LoanStart,IF(I250&gt;0,EDATE(C250,1),"")),""),"")</f>
        <v>52737</v>
      </c>
      <c r="D251" s="14">
        <f ca="1">IF(ROW()-ROW(Amortization[[#Headers],[opening
balance]])=1,LoanAmount,IF(Amortization[[#This Row],[payment
date]]="",0,INDEX(Amortization[], ROW()-4,8)))</f>
        <v>2582600.1273217835</v>
      </c>
      <c r="E251" s="14">
        <f ca="1">IF(ValuesEntered,IF(ROW()-ROW(Amortization[[#Headers],[interest]])=1,-IPMT(InterestRate/12,1,DurationOfLoan-ROWS($C$4:C251)+1,Amortization[[#This Row],[opening
balance]]),IFERROR(-IPMT(InterestRate/12,1,Amortization[[#This Row],['#
remaining]],D252),0)),0)</f>
        <v>45065.88846917927</v>
      </c>
      <c r="F251" s="14">
        <f ca="1">IFERROR(IF(AND(ValuesEntered,Amortization[[#This Row],[payment
date]]&lt;&gt;""),-PPMT(InterestRate/12,1,DurationOfLoan-ROWS($C$4:C251)+1,Amortization[[#This Row],[opening
balance]]),""),0)</f>
        <v>7406.500511539386</v>
      </c>
      <c r="G251" s="14">
        <f ca="1">IF(Amortization[[#This Row],[payment
date]]="",0,PropertyTaxAmount)</f>
        <v>375</v>
      </c>
      <c r="H251" s="14">
        <f ca="1">IF(Amortization[[#This Row],[payment
date]]="",0,Amortization[[#This Row],[interest]]+Amortization[[#This Row],[principal]]+Amortization[[#This Row],[property
tax]])</f>
        <v>52847.388980718657</v>
      </c>
      <c r="I251" s="14">
        <f ca="1">IF(Amortization[[#This Row],[payment
date]]="",0,Amortization[[#This Row],[opening
balance]]-Amortization[[#This Row],[principal]])</f>
        <v>2575193.6268102443</v>
      </c>
      <c r="J251" s="18">
        <f ca="1">IF(Amortization[[#This Row],[closing
balance]]&gt;0,LastRow-ROW(),0)</f>
        <v>112</v>
      </c>
    </row>
    <row r="252" spans="2:10" ht="15" customHeight="1" x14ac:dyDescent="0.25">
      <c r="B252" s="15">
        <f>ROWS($B$4:B252)</f>
        <v>249</v>
      </c>
      <c r="C252" s="20">
        <f ca="1">IF(ValuesEntered,IF(Amortization[[#This Row],['#]]&lt;=DurationOfLoan,IF(ROW()-ROW(Amortization[[#Headers],[payment
date]])=1,LoanStart,IF(I251&gt;0,EDATE(C251,1),"")),""),"")</f>
        <v>52768</v>
      </c>
      <c r="D252" s="14">
        <f ca="1">IF(ROW()-ROW(Amortization[[#Headers],[opening
balance]])=1,LoanAmount,IF(Amortization[[#This Row],[payment
date]]="",0,INDEX(Amortization[], ROW()-4,8)))</f>
        <v>2575193.6268102443</v>
      </c>
      <c r="E252" s="14">
        <f ca="1">IF(ValuesEntered,IF(ROW()-ROW(Amortization[[#Headers],[interest]])=1,-IPMT(InterestRate/12,1,DurationOfLoan-ROWS($C$4:C252)+1,Amortization[[#This Row],[opening
balance]]),IFERROR(-IPMT(InterestRate/12,1,Amortization[[#This Row],['#
remaining]],D253),0)),0)</f>
        <v>44934.006469445667</v>
      </c>
      <c r="F252" s="14">
        <f ca="1">IFERROR(IF(AND(ValuesEntered,Amortization[[#This Row],[payment
date]]&lt;&gt;""),-PPMT(InterestRate/12,1,DurationOfLoan-ROWS($C$4:C252)+1,Amortization[[#This Row],[opening
balance]]),""),0)</f>
        <v>7536.1142704913264</v>
      </c>
      <c r="G252" s="14">
        <f ca="1">IF(Amortization[[#This Row],[payment
date]]="",0,PropertyTaxAmount)</f>
        <v>375</v>
      </c>
      <c r="H252" s="14">
        <f ca="1">IF(Amortization[[#This Row],[payment
date]]="",0,Amortization[[#This Row],[interest]]+Amortization[[#This Row],[principal]]+Amortization[[#This Row],[property
tax]])</f>
        <v>52845.120739936996</v>
      </c>
      <c r="I252" s="14">
        <f ca="1">IF(Amortization[[#This Row],[payment
date]]="",0,Amortization[[#This Row],[opening
balance]]-Amortization[[#This Row],[principal]])</f>
        <v>2567657.5125397528</v>
      </c>
      <c r="J252" s="18">
        <f ca="1">IF(Amortization[[#This Row],[closing
balance]]&gt;0,LastRow-ROW(),0)</f>
        <v>111</v>
      </c>
    </row>
    <row r="253" spans="2:10" ht="15" customHeight="1" x14ac:dyDescent="0.25">
      <c r="B253" s="15">
        <f>ROWS($B$4:B253)</f>
        <v>250</v>
      </c>
      <c r="C253" s="20">
        <f ca="1">IF(ValuesEntered,IF(Amortization[[#This Row],['#]]&lt;=DurationOfLoan,IF(ROW()-ROW(Amortization[[#Headers],[payment
date]])=1,LoanStart,IF(I252&gt;0,EDATE(C252,1),"")),""),"")</f>
        <v>52798</v>
      </c>
      <c r="D253" s="14">
        <f ca="1">IF(ROW()-ROW(Amortization[[#Headers],[opening
balance]])=1,LoanAmount,IF(Amortization[[#This Row],[payment
date]]="",0,INDEX(Amortization[], ROW()-4,8)))</f>
        <v>2567657.5125397528</v>
      </c>
      <c r="E253" s="14">
        <f ca="1">IF(ValuesEntered,IF(ROW()-ROW(Amortization[[#Headers],[interest]])=1,-IPMT(InterestRate/12,1,DurationOfLoan-ROWS($C$4:C253)+1,Amortization[[#This Row],[opening
balance]]),IFERROR(-IPMT(InterestRate/12,1,Amortization[[#This Row],['#
remaining]],D254),0)),0)</f>
        <v>44799.816534716731</v>
      </c>
      <c r="F253" s="14">
        <f ca="1">IFERROR(IF(AND(ValuesEntered,Amortization[[#This Row],[payment
date]]&lt;&gt;""),-PPMT(InterestRate/12,1,DurationOfLoan-ROWS($C$4:C253)+1,Amortization[[#This Row],[opening
balance]]),""),0)</f>
        <v>7667.9962702249222</v>
      </c>
      <c r="G253" s="14">
        <f ca="1">IF(Amortization[[#This Row],[payment
date]]="",0,PropertyTaxAmount)</f>
        <v>375</v>
      </c>
      <c r="H253" s="14">
        <f ca="1">IF(Amortization[[#This Row],[payment
date]]="",0,Amortization[[#This Row],[interest]]+Amortization[[#This Row],[principal]]+Amortization[[#This Row],[property
tax]])</f>
        <v>52842.812804941655</v>
      </c>
      <c r="I253" s="14">
        <f ca="1">IF(Amortization[[#This Row],[payment
date]]="",0,Amortization[[#This Row],[opening
balance]]-Amortization[[#This Row],[principal]])</f>
        <v>2559989.5162695278</v>
      </c>
      <c r="J253" s="18">
        <f ca="1">IF(Amortization[[#This Row],[closing
balance]]&gt;0,LastRow-ROW(),0)</f>
        <v>110</v>
      </c>
    </row>
    <row r="254" spans="2:10" ht="15" customHeight="1" x14ac:dyDescent="0.25">
      <c r="B254" s="15">
        <f>ROWS($B$4:B254)</f>
        <v>251</v>
      </c>
      <c r="C254" s="20">
        <f ca="1">IF(ValuesEntered,IF(Amortization[[#This Row],['#]]&lt;=DurationOfLoan,IF(ROW()-ROW(Amortization[[#Headers],[payment
date]])=1,LoanStart,IF(I253&gt;0,EDATE(C253,1),"")),""),"")</f>
        <v>52829</v>
      </c>
      <c r="D254" s="14">
        <f ca="1">IF(ROW()-ROW(Amortization[[#Headers],[opening
balance]])=1,LoanAmount,IF(Amortization[[#This Row],[payment
date]]="",0,INDEX(Amortization[], ROW()-4,8)))</f>
        <v>2559989.5162695278</v>
      </c>
      <c r="E254" s="14">
        <f ca="1">IF(ValuesEntered,IF(ROW()-ROW(Amortization[[#Headers],[interest]])=1,-IPMT(InterestRate/12,1,DurationOfLoan-ROWS($C$4:C254)+1,Amortization[[#This Row],[opening
balance]]),IFERROR(-IPMT(InterestRate/12,1,Amortization[[#This Row],['#
remaining]],D255),0)),0)</f>
        <v>44663.278276130033</v>
      </c>
      <c r="F254" s="14">
        <f ca="1">IFERROR(IF(AND(ValuesEntered,Amortization[[#This Row],[payment
date]]&lt;&gt;""),-PPMT(InterestRate/12,1,DurationOfLoan-ROWS($C$4:C254)+1,Amortization[[#This Row],[opening
balance]]),""),0)</f>
        <v>7802.1862049538586</v>
      </c>
      <c r="G254" s="14">
        <f ca="1">IF(Amortization[[#This Row],[payment
date]]="",0,PropertyTaxAmount)</f>
        <v>375</v>
      </c>
      <c r="H254" s="14">
        <f ca="1">IF(Amortization[[#This Row],[payment
date]]="",0,Amortization[[#This Row],[interest]]+Amortization[[#This Row],[principal]]+Amortization[[#This Row],[property
tax]])</f>
        <v>52840.464481083894</v>
      </c>
      <c r="I254" s="14">
        <f ca="1">IF(Amortization[[#This Row],[payment
date]]="",0,Amortization[[#This Row],[opening
balance]]-Amortization[[#This Row],[principal]])</f>
        <v>2552187.3300645738</v>
      </c>
      <c r="J254" s="18">
        <f ca="1">IF(Amortization[[#This Row],[closing
balance]]&gt;0,LastRow-ROW(),0)</f>
        <v>109</v>
      </c>
    </row>
    <row r="255" spans="2:10" ht="15" customHeight="1" x14ac:dyDescent="0.25">
      <c r="B255" s="15">
        <f>ROWS($B$4:B255)</f>
        <v>252</v>
      </c>
      <c r="C255" s="20">
        <f ca="1">IF(ValuesEntered,IF(Amortization[[#This Row],['#]]&lt;=DurationOfLoan,IF(ROW()-ROW(Amortization[[#Headers],[payment
date]])=1,LoanStart,IF(I254&gt;0,EDATE(C254,1),"")),""),"")</f>
        <v>52860</v>
      </c>
      <c r="D255" s="14">
        <f ca="1">IF(ROW()-ROW(Amortization[[#Headers],[opening
balance]])=1,LoanAmount,IF(Amortization[[#This Row],[payment
date]]="",0,INDEX(Amortization[], ROW()-4,8)))</f>
        <v>2552187.3300645738</v>
      </c>
      <c r="E255" s="14">
        <f ca="1">IF(ValuesEntered,IF(ROW()-ROW(Amortization[[#Headers],[interest]])=1,-IPMT(InterestRate/12,1,DurationOfLoan-ROWS($C$4:C255)+1,Amortization[[#This Row],[opening
balance]]),IFERROR(-IPMT(InterestRate/12,1,Amortization[[#This Row],['#
remaining]],D256),0)),0)</f>
        <v>44524.350598018078</v>
      </c>
      <c r="F255" s="14">
        <f ca="1">IFERROR(IF(AND(ValuesEntered,Amortization[[#This Row],[payment
date]]&lt;&gt;""),-PPMT(InterestRate/12,1,DurationOfLoan-ROWS($C$4:C255)+1,Amortization[[#This Row],[opening
balance]]),""),0)</f>
        <v>7938.7244635405523</v>
      </c>
      <c r="G255" s="14">
        <f ca="1">IF(Amortization[[#This Row],[payment
date]]="",0,PropertyTaxAmount)</f>
        <v>375</v>
      </c>
      <c r="H255" s="14">
        <f ca="1">IF(Amortization[[#This Row],[payment
date]]="",0,Amortization[[#This Row],[interest]]+Amortization[[#This Row],[principal]]+Amortization[[#This Row],[property
tax]])</f>
        <v>52838.075061558629</v>
      </c>
      <c r="I255" s="14">
        <f ca="1">IF(Amortization[[#This Row],[payment
date]]="",0,Amortization[[#This Row],[opening
balance]]-Amortization[[#This Row],[principal]])</f>
        <v>2544248.6056010332</v>
      </c>
      <c r="J255" s="18">
        <f ca="1">IF(Amortization[[#This Row],[closing
balance]]&gt;0,LastRow-ROW(),0)</f>
        <v>108</v>
      </c>
    </row>
    <row r="256" spans="2:10" ht="15" customHeight="1" x14ac:dyDescent="0.25">
      <c r="B256" s="15">
        <f>ROWS($B$4:B256)</f>
        <v>253</v>
      </c>
      <c r="C256" s="20">
        <f ca="1">IF(ValuesEntered,IF(Amortization[[#This Row],['#]]&lt;=DurationOfLoan,IF(ROW()-ROW(Amortization[[#Headers],[payment
date]])=1,LoanStart,IF(I255&gt;0,EDATE(C255,1),"")),""),"")</f>
        <v>52890</v>
      </c>
      <c r="D256" s="14">
        <f ca="1">IF(ROW()-ROW(Amortization[[#Headers],[opening
balance]])=1,LoanAmount,IF(Amortization[[#This Row],[payment
date]]="",0,INDEX(Amortization[], ROW()-4,8)))</f>
        <v>2544248.6056010332</v>
      </c>
      <c r="E256" s="14">
        <f ca="1">IF(ValuesEntered,IF(ROW()-ROW(Amortization[[#Headers],[interest]])=1,-IPMT(InterestRate/12,1,DurationOfLoan-ROWS($C$4:C256)+1,Amortization[[#This Row],[opening
balance]]),IFERROR(-IPMT(InterestRate/12,1,Amortization[[#This Row],['#
remaining]],D257),0)),0)</f>
        <v>44382.991685539157</v>
      </c>
      <c r="F256" s="14">
        <f ca="1">IFERROR(IF(AND(ValuesEntered,Amortization[[#This Row],[payment
date]]&lt;&gt;""),-PPMT(InterestRate/12,1,DurationOfLoan-ROWS($C$4:C256)+1,Amortization[[#This Row],[opening
balance]]),""),0)</f>
        <v>8077.6521416525093</v>
      </c>
      <c r="G256" s="14">
        <f ca="1">IF(Amortization[[#This Row],[payment
date]]="",0,PropertyTaxAmount)</f>
        <v>375</v>
      </c>
      <c r="H256" s="14">
        <f ca="1">IF(Amortization[[#This Row],[payment
date]]="",0,Amortization[[#This Row],[interest]]+Amortization[[#This Row],[principal]]+Amortization[[#This Row],[property
tax]])</f>
        <v>52835.643827191663</v>
      </c>
      <c r="I256" s="14">
        <f ca="1">IF(Amortization[[#This Row],[payment
date]]="",0,Amortization[[#This Row],[opening
balance]]-Amortization[[#This Row],[principal]])</f>
        <v>2536170.9534593807</v>
      </c>
      <c r="J256" s="18">
        <f ca="1">IF(Amortization[[#This Row],[closing
balance]]&gt;0,LastRow-ROW(),0)</f>
        <v>107</v>
      </c>
    </row>
    <row r="257" spans="2:10" ht="15" customHeight="1" x14ac:dyDescent="0.25">
      <c r="B257" s="15">
        <f>ROWS($B$4:B257)</f>
        <v>254</v>
      </c>
      <c r="C257" s="20">
        <f ca="1">IF(ValuesEntered,IF(Amortization[[#This Row],['#]]&lt;=DurationOfLoan,IF(ROW()-ROW(Amortization[[#Headers],[payment
date]])=1,LoanStart,IF(I256&gt;0,EDATE(C256,1),"")),""),"")</f>
        <v>52921</v>
      </c>
      <c r="D257" s="14">
        <f ca="1">IF(ROW()-ROW(Amortization[[#Headers],[opening
balance]])=1,LoanAmount,IF(Amortization[[#This Row],[payment
date]]="",0,INDEX(Amortization[], ROW()-4,8)))</f>
        <v>2536170.9534593807</v>
      </c>
      <c r="E257" s="14">
        <f ca="1">IF(ValuesEntered,IF(ROW()-ROW(Amortization[[#Headers],[interest]])=1,-IPMT(InterestRate/12,1,DurationOfLoan-ROWS($C$4:C257)+1,Amortization[[#This Row],[opening
balance]]),IFERROR(-IPMT(InterestRate/12,1,Amortization[[#This Row],['#
remaining]],D258),0)),0)</f>
        <v>44239.158992091863</v>
      </c>
      <c r="F257" s="14">
        <f ca="1">IFERROR(IF(AND(ValuesEntered,Amortization[[#This Row],[payment
date]]&lt;&gt;""),-PPMT(InterestRate/12,1,DurationOfLoan-ROWS($C$4:C257)+1,Amortization[[#This Row],[opening
balance]]),""),0)</f>
        <v>8219.0110541314298</v>
      </c>
      <c r="G257" s="14">
        <f ca="1">IF(Amortization[[#This Row],[payment
date]]="",0,PropertyTaxAmount)</f>
        <v>375</v>
      </c>
      <c r="H257" s="14">
        <f ca="1">IF(Amortization[[#This Row],[payment
date]]="",0,Amortization[[#This Row],[interest]]+Amortization[[#This Row],[principal]]+Amortization[[#This Row],[property
tax]])</f>
        <v>52833.170046223291</v>
      </c>
      <c r="I257" s="14">
        <f ca="1">IF(Amortization[[#This Row],[payment
date]]="",0,Amortization[[#This Row],[opening
balance]]-Amortization[[#This Row],[principal]])</f>
        <v>2527951.9424052495</v>
      </c>
      <c r="J257" s="18">
        <f ca="1">IF(Amortization[[#This Row],[closing
balance]]&gt;0,LastRow-ROW(),0)</f>
        <v>106</v>
      </c>
    </row>
    <row r="258" spans="2:10" ht="15" customHeight="1" x14ac:dyDescent="0.25">
      <c r="B258" s="15">
        <f>ROWS($B$4:B258)</f>
        <v>255</v>
      </c>
      <c r="C258" s="20">
        <f ca="1">IF(ValuesEntered,IF(Amortization[[#This Row],['#]]&lt;=DurationOfLoan,IF(ROW()-ROW(Amortization[[#Headers],[payment
date]])=1,LoanStart,IF(I257&gt;0,EDATE(C257,1),"")),""),"")</f>
        <v>52951</v>
      </c>
      <c r="D258" s="14">
        <f ca="1">IF(ROW()-ROW(Amortization[[#Headers],[opening
balance]])=1,LoanAmount,IF(Amortization[[#This Row],[payment
date]]="",0,INDEX(Amortization[], ROW()-4,8)))</f>
        <v>2527951.9424052495</v>
      </c>
      <c r="E258" s="14">
        <f ca="1">IF(ValuesEntered,IF(ROW()-ROW(Amortization[[#Headers],[interest]])=1,-IPMT(InterestRate/12,1,DurationOfLoan-ROWS($C$4:C258)+1,Amortization[[#This Row],[opening
balance]]),IFERROR(-IPMT(InterestRate/12,1,Amortization[[#This Row],['#
remaining]],D259),0)),0)</f>
        <v>44092.809226509235</v>
      </c>
      <c r="F258" s="14">
        <f ca="1">IFERROR(IF(AND(ValuesEntered,Amortization[[#This Row],[payment
date]]&lt;&gt;""),-PPMT(InterestRate/12,1,DurationOfLoan-ROWS($C$4:C258)+1,Amortization[[#This Row],[opening
balance]]),""),0)</f>
        <v>8362.8437475787305</v>
      </c>
      <c r="G258" s="14">
        <f ca="1">IF(Amortization[[#This Row],[payment
date]]="",0,PropertyTaxAmount)</f>
        <v>375</v>
      </c>
      <c r="H258" s="14">
        <f ca="1">IF(Amortization[[#This Row],[payment
date]]="",0,Amortization[[#This Row],[interest]]+Amortization[[#This Row],[principal]]+Amortization[[#This Row],[property
tax]])</f>
        <v>52830.652974087963</v>
      </c>
      <c r="I258" s="14">
        <f ca="1">IF(Amortization[[#This Row],[payment
date]]="",0,Amortization[[#This Row],[opening
balance]]-Amortization[[#This Row],[principal]])</f>
        <v>2519589.0986576709</v>
      </c>
      <c r="J258" s="18">
        <f ca="1">IF(Amortization[[#This Row],[closing
balance]]&gt;0,LastRow-ROW(),0)</f>
        <v>105</v>
      </c>
    </row>
    <row r="259" spans="2:10" ht="15" customHeight="1" x14ac:dyDescent="0.25">
      <c r="B259" s="15">
        <f>ROWS($B$4:B259)</f>
        <v>256</v>
      </c>
      <c r="C259" s="20">
        <f ca="1">IF(ValuesEntered,IF(Amortization[[#This Row],['#]]&lt;=DurationOfLoan,IF(ROW()-ROW(Amortization[[#Headers],[payment
date]])=1,LoanStart,IF(I258&gt;0,EDATE(C258,1),"")),""),"")</f>
        <v>52982</v>
      </c>
      <c r="D259" s="14">
        <f ca="1">IF(ROW()-ROW(Amortization[[#Headers],[opening
balance]])=1,LoanAmount,IF(Amortization[[#This Row],[payment
date]]="",0,INDEX(Amortization[], ROW()-4,8)))</f>
        <v>2519589.0986576709</v>
      </c>
      <c r="E259" s="14">
        <f ca="1">IF(ValuesEntered,IF(ROW()-ROW(Amortization[[#Headers],[interest]])=1,-IPMT(InterestRate/12,1,DurationOfLoan-ROWS($C$4:C259)+1,Amortization[[#This Row],[opening
balance]]),IFERROR(-IPMT(InterestRate/12,1,Amortization[[#This Row],['#
remaining]],D260),0)),0)</f>
        <v>43943.898340028907</v>
      </c>
      <c r="F259" s="14">
        <f ca="1">IFERROR(IF(AND(ValuesEntered,Amortization[[#This Row],[payment
date]]&lt;&gt;""),-PPMT(InterestRate/12,1,DurationOfLoan-ROWS($C$4:C259)+1,Amortization[[#This Row],[opening
balance]]),""),0)</f>
        <v>8509.1935131613591</v>
      </c>
      <c r="G259" s="14">
        <f ca="1">IF(Amortization[[#This Row],[payment
date]]="",0,PropertyTaxAmount)</f>
        <v>375</v>
      </c>
      <c r="H259" s="14">
        <f ca="1">IF(Amortization[[#This Row],[payment
date]]="",0,Amortization[[#This Row],[interest]]+Amortization[[#This Row],[principal]]+Amortization[[#This Row],[property
tax]])</f>
        <v>52828.091853190264</v>
      </c>
      <c r="I259" s="14">
        <f ca="1">IF(Amortization[[#This Row],[payment
date]]="",0,Amortization[[#This Row],[opening
balance]]-Amortization[[#This Row],[principal]])</f>
        <v>2511079.9051445094</v>
      </c>
      <c r="J259" s="18">
        <f ca="1">IF(Amortization[[#This Row],[closing
balance]]&gt;0,LastRow-ROW(),0)</f>
        <v>104</v>
      </c>
    </row>
    <row r="260" spans="2:10" ht="15" customHeight="1" x14ac:dyDescent="0.25">
      <c r="B260" s="15">
        <f>ROWS($B$4:B260)</f>
        <v>257</v>
      </c>
      <c r="C260" s="20">
        <f ca="1">IF(ValuesEntered,IF(Amortization[[#This Row],['#]]&lt;=DurationOfLoan,IF(ROW()-ROW(Amortization[[#Headers],[payment
date]])=1,LoanStart,IF(I259&gt;0,EDATE(C259,1),"")),""),"")</f>
        <v>53013</v>
      </c>
      <c r="D260" s="14">
        <f ca="1">IF(ROW()-ROW(Amortization[[#Headers],[opening
balance]])=1,LoanAmount,IF(Amortization[[#This Row],[payment
date]]="",0,INDEX(Amortization[], ROW()-4,8)))</f>
        <v>2511079.9051445094</v>
      </c>
      <c r="E260" s="14">
        <f ca="1">IF(ValuesEntered,IF(ROW()-ROW(Amortization[[#Headers],[interest]])=1,-IPMT(InterestRate/12,1,DurationOfLoan-ROWS($C$4:C260)+1,Amortization[[#This Row],[opening
balance]]),IFERROR(-IPMT(InterestRate/12,1,Amortization[[#This Row],['#
remaining]],D261),0)),0)</f>
        <v>43792.381513035187</v>
      </c>
      <c r="F260" s="14">
        <f ca="1">IFERROR(IF(AND(ValuesEntered,Amortization[[#This Row],[payment
date]]&lt;&gt;""),-PPMT(InterestRate/12,1,DurationOfLoan-ROWS($C$4:C260)+1,Amortization[[#This Row],[opening
balance]]),""),0)</f>
        <v>8658.1043996416829</v>
      </c>
      <c r="G260" s="14">
        <f ca="1">IF(Amortization[[#This Row],[payment
date]]="",0,PropertyTaxAmount)</f>
        <v>375</v>
      </c>
      <c r="H260" s="14">
        <f ca="1">IF(Amortization[[#This Row],[payment
date]]="",0,Amortization[[#This Row],[interest]]+Amortization[[#This Row],[principal]]+Amortization[[#This Row],[property
tax]])</f>
        <v>52825.485912676872</v>
      </c>
      <c r="I260" s="14">
        <f ca="1">IF(Amortization[[#This Row],[payment
date]]="",0,Amortization[[#This Row],[opening
balance]]-Amortization[[#This Row],[principal]])</f>
        <v>2502421.8007448679</v>
      </c>
      <c r="J260" s="18">
        <f ca="1">IF(Amortization[[#This Row],[closing
balance]]&gt;0,LastRow-ROW(),0)</f>
        <v>103</v>
      </c>
    </row>
    <row r="261" spans="2:10" ht="15" customHeight="1" x14ac:dyDescent="0.25">
      <c r="B261" s="15">
        <f>ROWS($B$4:B261)</f>
        <v>258</v>
      </c>
      <c r="C261" s="20">
        <f ca="1">IF(ValuesEntered,IF(Amortization[[#This Row],['#]]&lt;=DurationOfLoan,IF(ROW()-ROW(Amortization[[#Headers],[payment
date]])=1,LoanStart,IF(I260&gt;0,EDATE(C260,1),"")),""),"")</f>
        <v>53041</v>
      </c>
      <c r="D261" s="14">
        <f ca="1">IF(ROW()-ROW(Amortization[[#Headers],[opening
balance]])=1,LoanAmount,IF(Amortization[[#This Row],[payment
date]]="",0,INDEX(Amortization[], ROW()-4,8)))</f>
        <v>2502421.8007448679</v>
      </c>
      <c r="E261" s="14">
        <f ca="1">IF(ValuesEntered,IF(ROW()-ROW(Amortization[[#Headers],[interest]])=1,-IPMT(InterestRate/12,1,DurationOfLoan-ROWS($C$4:C261)+1,Amortization[[#This Row],[opening
balance]]),IFERROR(-IPMT(InterestRate/12,1,Amortization[[#This Row],['#
remaining]],D262),0)),0)</f>
        <v>43638.213141569067</v>
      </c>
      <c r="F261" s="14">
        <f ca="1">IFERROR(IF(AND(ValuesEntered,Amortization[[#This Row],[payment
date]]&lt;&gt;""),-PPMT(InterestRate/12,1,DurationOfLoan-ROWS($C$4:C261)+1,Amortization[[#This Row],[opening
balance]]),""),0)</f>
        <v>8809.6212266354123</v>
      </c>
      <c r="G261" s="14">
        <f ca="1">IF(Amortization[[#This Row],[payment
date]]="",0,PropertyTaxAmount)</f>
        <v>375</v>
      </c>
      <c r="H261" s="14">
        <f ca="1">IF(Amortization[[#This Row],[payment
date]]="",0,Amortization[[#This Row],[interest]]+Amortization[[#This Row],[principal]]+Amortization[[#This Row],[property
tax]])</f>
        <v>52822.83436820448</v>
      </c>
      <c r="I261" s="14">
        <f ca="1">IF(Amortization[[#This Row],[payment
date]]="",0,Amortization[[#This Row],[opening
balance]]-Amortization[[#This Row],[principal]])</f>
        <v>2493612.1795182326</v>
      </c>
      <c r="J261" s="18">
        <f ca="1">IF(Amortization[[#This Row],[closing
balance]]&gt;0,LastRow-ROW(),0)</f>
        <v>102</v>
      </c>
    </row>
    <row r="262" spans="2:10" ht="15" customHeight="1" x14ac:dyDescent="0.25">
      <c r="B262" s="15">
        <f>ROWS($B$4:B262)</f>
        <v>259</v>
      </c>
      <c r="C262" s="20">
        <f ca="1">IF(ValuesEntered,IF(Amortization[[#This Row],['#]]&lt;=DurationOfLoan,IF(ROW()-ROW(Amortization[[#Headers],[payment
date]])=1,LoanStart,IF(I261&gt;0,EDATE(C261,1),"")),""),"")</f>
        <v>53072</v>
      </c>
      <c r="D262" s="14">
        <f ca="1">IF(ROW()-ROW(Amortization[[#Headers],[opening
balance]])=1,LoanAmount,IF(Amortization[[#This Row],[payment
date]]="",0,INDEX(Amortization[], ROW()-4,8)))</f>
        <v>2493612.1795182326</v>
      </c>
      <c r="E262" s="14">
        <f ca="1">IF(ValuesEntered,IF(ROW()-ROW(Amortization[[#Headers],[interest]])=1,-IPMT(InterestRate/12,1,DurationOfLoan-ROWS($C$4:C262)+1,Amortization[[#This Row],[opening
balance]]),IFERROR(-IPMT(InterestRate/12,1,Amortization[[#This Row],['#
remaining]],D263),0)),0)</f>
        <v>43481.346823602282</v>
      </c>
      <c r="F262" s="14">
        <f ca="1">IFERROR(IF(AND(ValuesEntered,Amortization[[#This Row],[payment
date]]&lt;&gt;""),-PPMT(InterestRate/12,1,DurationOfLoan-ROWS($C$4:C262)+1,Amortization[[#This Row],[opening
balance]]),""),0)</f>
        <v>8963.7895981015317</v>
      </c>
      <c r="G262" s="14">
        <f ca="1">IF(Amortization[[#This Row],[payment
date]]="",0,PropertyTaxAmount)</f>
        <v>375</v>
      </c>
      <c r="H262" s="14">
        <f ca="1">IF(Amortization[[#This Row],[payment
date]]="",0,Amortization[[#This Row],[interest]]+Amortization[[#This Row],[principal]]+Amortization[[#This Row],[property
tax]])</f>
        <v>52820.136421703814</v>
      </c>
      <c r="I262" s="14">
        <f ca="1">IF(Amortization[[#This Row],[payment
date]]="",0,Amortization[[#This Row],[opening
balance]]-Amortization[[#This Row],[principal]])</f>
        <v>2484648.3899201308</v>
      </c>
      <c r="J262" s="18">
        <f ca="1">IF(Amortization[[#This Row],[closing
balance]]&gt;0,LastRow-ROW(),0)</f>
        <v>101</v>
      </c>
    </row>
    <row r="263" spans="2:10" ht="15" customHeight="1" x14ac:dyDescent="0.25">
      <c r="B263" s="15">
        <f>ROWS($B$4:B263)</f>
        <v>260</v>
      </c>
      <c r="C263" s="20">
        <f ca="1">IF(ValuesEntered,IF(Amortization[[#This Row],['#]]&lt;=DurationOfLoan,IF(ROW()-ROW(Amortization[[#Headers],[payment
date]])=1,LoanStart,IF(I262&gt;0,EDATE(C262,1),"")),""),"")</f>
        <v>53102</v>
      </c>
      <c r="D263" s="14">
        <f ca="1">IF(ROW()-ROW(Amortization[[#Headers],[opening
balance]])=1,LoanAmount,IF(Amortization[[#This Row],[payment
date]]="",0,INDEX(Amortization[], ROW()-4,8)))</f>
        <v>2484648.3899201308</v>
      </c>
      <c r="E263" s="14">
        <f ca="1">IF(ValuesEntered,IF(ROW()-ROW(Amortization[[#Headers],[interest]])=1,-IPMT(InterestRate/12,1,DurationOfLoan-ROWS($C$4:C263)+1,Amortization[[#This Row],[opening
balance]]),IFERROR(-IPMT(InterestRate/12,1,Amortization[[#This Row],['#
remaining]],D264),0)),0)</f>
        <v>43321.735345071094</v>
      </c>
      <c r="F263" s="14">
        <f ca="1">IFERROR(IF(AND(ValuesEntered,Amortization[[#This Row],[payment
date]]&lt;&gt;""),-PPMT(InterestRate/12,1,DurationOfLoan-ROWS($C$4:C263)+1,Amortization[[#This Row],[opening
balance]]),""),0)</f>
        <v>9120.6559160683064</v>
      </c>
      <c r="G263" s="14">
        <f ca="1">IF(Amortization[[#This Row],[payment
date]]="",0,PropertyTaxAmount)</f>
        <v>375</v>
      </c>
      <c r="H263" s="14">
        <f ca="1">IF(Amortization[[#This Row],[payment
date]]="",0,Amortization[[#This Row],[interest]]+Amortization[[#This Row],[principal]]+Amortization[[#This Row],[property
tax]])</f>
        <v>52817.391261139404</v>
      </c>
      <c r="I263" s="14">
        <f ca="1">IF(Amortization[[#This Row],[payment
date]]="",0,Amortization[[#This Row],[opening
balance]]-Amortization[[#This Row],[principal]])</f>
        <v>2475527.7340040626</v>
      </c>
      <c r="J263" s="18">
        <f ca="1">IF(Amortization[[#This Row],[closing
balance]]&gt;0,LastRow-ROW(),0)</f>
        <v>100</v>
      </c>
    </row>
    <row r="264" spans="2:10" ht="15" customHeight="1" x14ac:dyDescent="0.25">
      <c r="B264" s="15">
        <f>ROWS($B$4:B264)</f>
        <v>261</v>
      </c>
      <c r="C264" s="20">
        <f ca="1">IF(ValuesEntered,IF(Amortization[[#This Row],['#]]&lt;=DurationOfLoan,IF(ROW()-ROW(Amortization[[#Headers],[payment
date]])=1,LoanStart,IF(I263&gt;0,EDATE(C263,1),"")),""),"")</f>
        <v>53133</v>
      </c>
      <c r="D264" s="14">
        <f ca="1">IF(ROW()-ROW(Amortization[[#Headers],[opening
balance]])=1,LoanAmount,IF(Amortization[[#This Row],[payment
date]]="",0,INDEX(Amortization[], ROW()-4,8)))</f>
        <v>2475527.7340040626</v>
      </c>
      <c r="E264" s="14">
        <f ca="1">IF(ValuesEntered,IF(ROW()-ROW(Amortization[[#Headers],[interest]])=1,-IPMT(InterestRate/12,1,DurationOfLoan-ROWS($C$4:C264)+1,Amortization[[#This Row],[opening
balance]]),IFERROR(-IPMT(InterestRate/12,1,Amortization[[#This Row],['#
remaining]],D265),0)),0)</f>
        <v>43159.330665665599</v>
      </c>
      <c r="F264" s="14">
        <f ca="1">IFERROR(IF(AND(ValuesEntered,Amortization[[#This Row],[payment
date]]&lt;&gt;""),-PPMT(InterestRate/12,1,DurationOfLoan-ROWS($C$4:C264)+1,Amortization[[#This Row],[opening
balance]]),""),0)</f>
        <v>9280.2673945995011</v>
      </c>
      <c r="G264" s="14">
        <f ca="1">IF(Amortization[[#This Row],[payment
date]]="",0,PropertyTaxAmount)</f>
        <v>375</v>
      </c>
      <c r="H264" s="14">
        <f ca="1">IF(Amortization[[#This Row],[payment
date]]="",0,Amortization[[#This Row],[interest]]+Amortization[[#This Row],[principal]]+Amortization[[#This Row],[property
tax]])</f>
        <v>52814.598060265096</v>
      </c>
      <c r="I264" s="14">
        <f ca="1">IF(Amortization[[#This Row],[payment
date]]="",0,Amortization[[#This Row],[opening
balance]]-Amortization[[#This Row],[principal]])</f>
        <v>2466247.4666094631</v>
      </c>
      <c r="J264" s="18">
        <f ca="1">IF(Amortization[[#This Row],[closing
balance]]&gt;0,LastRow-ROW(),0)</f>
        <v>99</v>
      </c>
    </row>
    <row r="265" spans="2:10" ht="15" customHeight="1" x14ac:dyDescent="0.25">
      <c r="B265" s="15">
        <f>ROWS($B$4:B265)</f>
        <v>262</v>
      </c>
      <c r="C265" s="20">
        <f ca="1">IF(ValuesEntered,IF(Amortization[[#This Row],['#]]&lt;=DurationOfLoan,IF(ROW()-ROW(Amortization[[#Headers],[payment
date]])=1,LoanStart,IF(I264&gt;0,EDATE(C264,1),"")),""),"")</f>
        <v>53163</v>
      </c>
      <c r="D265" s="14">
        <f ca="1">IF(ROW()-ROW(Amortization[[#Headers],[opening
balance]])=1,LoanAmount,IF(Amortization[[#This Row],[payment
date]]="",0,INDEX(Amortization[], ROW()-4,8)))</f>
        <v>2466247.4666094631</v>
      </c>
      <c r="E265" s="14">
        <f ca="1">IF(ValuesEntered,IF(ROW()-ROW(Amortization[[#Headers],[interest]])=1,-IPMT(InterestRate/12,1,DurationOfLoan-ROWS($C$4:C265)+1,Amortization[[#This Row],[opening
balance]]),IFERROR(-IPMT(InterestRate/12,1,Amortization[[#This Row],['#
remaining]],D266),0)),0)</f>
        <v>42994.083904370513</v>
      </c>
      <c r="F265" s="14">
        <f ca="1">IFERROR(IF(AND(ValuesEntered,Amortization[[#This Row],[payment
date]]&lt;&gt;""),-PPMT(InterestRate/12,1,DurationOfLoan-ROWS($C$4:C265)+1,Amortization[[#This Row],[opening
balance]]),""),0)</f>
        <v>9442.672074004995</v>
      </c>
      <c r="G265" s="14">
        <f ca="1">IF(Amortization[[#This Row],[payment
date]]="",0,PropertyTaxAmount)</f>
        <v>375</v>
      </c>
      <c r="H265" s="14">
        <f ca="1">IF(Amortization[[#This Row],[payment
date]]="",0,Amortization[[#This Row],[interest]]+Amortization[[#This Row],[principal]]+Amortization[[#This Row],[property
tax]])</f>
        <v>52811.755978375506</v>
      </c>
      <c r="I265" s="14">
        <f ca="1">IF(Amortization[[#This Row],[payment
date]]="",0,Amortization[[#This Row],[opening
balance]]-Amortization[[#This Row],[principal]])</f>
        <v>2456804.7945354581</v>
      </c>
      <c r="J265" s="18">
        <f ca="1">IF(Amortization[[#This Row],[closing
balance]]&gt;0,LastRow-ROW(),0)</f>
        <v>98</v>
      </c>
    </row>
    <row r="266" spans="2:10" ht="15" customHeight="1" x14ac:dyDescent="0.25">
      <c r="B266" s="15">
        <f>ROWS($B$4:B266)</f>
        <v>263</v>
      </c>
      <c r="C266" s="20">
        <f ca="1">IF(ValuesEntered,IF(Amortization[[#This Row],['#]]&lt;=DurationOfLoan,IF(ROW()-ROW(Amortization[[#Headers],[payment
date]])=1,LoanStart,IF(I265&gt;0,EDATE(C265,1),"")),""),"")</f>
        <v>53194</v>
      </c>
      <c r="D266" s="14">
        <f ca="1">IF(ROW()-ROW(Amortization[[#Headers],[opening
balance]])=1,LoanAmount,IF(Amortization[[#This Row],[payment
date]]="",0,INDEX(Amortization[], ROW()-4,8)))</f>
        <v>2456804.7945354581</v>
      </c>
      <c r="E266" s="14">
        <f ca="1">IF(ValuesEntered,IF(ROW()-ROW(Amortization[[#Headers],[interest]])=1,-IPMT(InterestRate/12,1,DurationOfLoan-ROWS($C$4:C266)+1,Amortization[[#This Row],[opening
balance]]),IFERROR(-IPMT(InterestRate/12,1,Amortization[[#This Row],['#
remaining]],D267),0)),0)</f>
        <v>42825.945324752764</v>
      </c>
      <c r="F266" s="14">
        <f ca="1">IFERROR(IF(AND(ValuesEntered,Amortization[[#This Row],[payment
date]]&lt;&gt;""),-PPMT(InterestRate/12,1,DurationOfLoan-ROWS($C$4:C266)+1,Amortization[[#This Row],[opening
balance]]),""),0)</f>
        <v>9607.9188353000809</v>
      </c>
      <c r="G266" s="14">
        <f ca="1">IF(Amortization[[#This Row],[payment
date]]="",0,PropertyTaxAmount)</f>
        <v>375</v>
      </c>
      <c r="H266" s="14">
        <f ca="1">IF(Amortization[[#This Row],[payment
date]]="",0,Amortization[[#This Row],[interest]]+Amortization[[#This Row],[principal]]+Amortization[[#This Row],[property
tax]])</f>
        <v>52808.864160052843</v>
      </c>
      <c r="I266" s="14">
        <f ca="1">IF(Amortization[[#This Row],[payment
date]]="",0,Amortization[[#This Row],[opening
balance]]-Amortization[[#This Row],[principal]])</f>
        <v>2447196.8757001581</v>
      </c>
      <c r="J266" s="18">
        <f ca="1">IF(Amortization[[#This Row],[closing
balance]]&gt;0,LastRow-ROW(),0)</f>
        <v>97</v>
      </c>
    </row>
    <row r="267" spans="2:10" ht="15" customHeight="1" x14ac:dyDescent="0.25">
      <c r="B267" s="15">
        <f>ROWS($B$4:B267)</f>
        <v>264</v>
      </c>
      <c r="C267" s="20">
        <f ca="1">IF(ValuesEntered,IF(Amortization[[#This Row],['#]]&lt;=DurationOfLoan,IF(ROW()-ROW(Amortization[[#Headers],[payment
date]])=1,LoanStart,IF(I266&gt;0,EDATE(C266,1),"")),""),"")</f>
        <v>53225</v>
      </c>
      <c r="D267" s="14">
        <f ca="1">IF(ROW()-ROW(Amortization[[#Headers],[opening
balance]])=1,LoanAmount,IF(Amortization[[#This Row],[payment
date]]="",0,INDEX(Amortization[], ROW()-4,8)))</f>
        <v>2447196.8757001581</v>
      </c>
      <c r="E267" s="14">
        <f ca="1">IF(ValuesEntered,IF(ROW()-ROW(Amortization[[#Headers],[interest]])=1,-IPMT(InterestRate/12,1,DurationOfLoan-ROWS($C$4:C267)+1,Amortization[[#This Row],[opening
balance]]),IFERROR(-IPMT(InterestRate/12,1,Amortization[[#This Row],['#
remaining]],D268),0)),0)</f>
        <v>42654.864319991699</v>
      </c>
      <c r="F267" s="14">
        <f ca="1">IFERROR(IF(AND(ValuesEntered,Amortization[[#This Row],[payment
date]]&lt;&gt;""),-PPMT(InterestRate/12,1,DurationOfLoan-ROWS($C$4:C267)+1,Amortization[[#This Row],[opening
balance]]),""),0)</f>
        <v>9776.0574149178356</v>
      </c>
      <c r="G267" s="14">
        <f ca="1">IF(Amortization[[#This Row],[payment
date]]="",0,PropertyTaxAmount)</f>
        <v>375</v>
      </c>
      <c r="H267" s="14">
        <f ca="1">IF(Amortization[[#This Row],[payment
date]]="",0,Amortization[[#This Row],[interest]]+Amortization[[#This Row],[principal]]+Amortization[[#This Row],[property
tax]])</f>
        <v>52805.921734909534</v>
      </c>
      <c r="I267" s="14">
        <f ca="1">IF(Amortization[[#This Row],[payment
date]]="",0,Amortization[[#This Row],[opening
balance]]-Amortization[[#This Row],[principal]])</f>
        <v>2437420.8182852403</v>
      </c>
      <c r="J267" s="18">
        <f ca="1">IF(Amortization[[#This Row],[closing
balance]]&gt;0,LastRow-ROW(),0)</f>
        <v>96</v>
      </c>
    </row>
    <row r="268" spans="2:10" ht="15" customHeight="1" x14ac:dyDescent="0.25">
      <c r="B268" s="15">
        <f>ROWS($B$4:B268)</f>
        <v>265</v>
      </c>
      <c r="C268" s="20">
        <f ca="1">IF(ValuesEntered,IF(Amortization[[#This Row],['#]]&lt;=DurationOfLoan,IF(ROW()-ROW(Amortization[[#Headers],[payment
date]])=1,LoanStart,IF(I267&gt;0,EDATE(C267,1),"")),""),"")</f>
        <v>53255</v>
      </c>
      <c r="D268" s="14">
        <f ca="1">IF(ROW()-ROW(Amortization[[#Headers],[opening
balance]])=1,LoanAmount,IF(Amortization[[#This Row],[payment
date]]="",0,INDEX(Amortization[], ROW()-4,8)))</f>
        <v>2437420.8182852403</v>
      </c>
      <c r="E268" s="14">
        <f ca="1">IF(ValuesEntered,IF(ROW()-ROW(Amortization[[#Headers],[interest]])=1,-IPMT(InterestRate/12,1,DurationOfLoan-ROWS($C$4:C268)+1,Amortization[[#This Row],[opening
balance]]),IFERROR(-IPMT(InterestRate/12,1,Amortization[[#This Row],['#
remaining]],D269),0)),0)</f>
        <v>42480.789397647321</v>
      </c>
      <c r="F268" s="14">
        <f ca="1">IFERROR(IF(AND(ValuesEntered,Amortization[[#This Row],[payment
date]]&lt;&gt;""),-PPMT(InterestRate/12,1,DurationOfLoan-ROWS($C$4:C268)+1,Amortization[[#This Row],[opening
balance]]),""),0)</f>
        <v>9947.1384196788968</v>
      </c>
      <c r="G268" s="14">
        <f ca="1">IF(Amortization[[#This Row],[payment
date]]="",0,PropertyTaxAmount)</f>
        <v>375</v>
      </c>
      <c r="H268" s="14">
        <f ca="1">IF(Amortization[[#This Row],[payment
date]]="",0,Amortization[[#This Row],[interest]]+Amortization[[#This Row],[principal]]+Amortization[[#This Row],[property
tax]])</f>
        <v>52802.927817326214</v>
      </c>
      <c r="I268" s="14">
        <f ca="1">IF(Amortization[[#This Row],[payment
date]]="",0,Amortization[[#This Row],[opening
balance]]-Amortization[[#This Row],[principal]])</f>
        <v>2427473.6798655614</v>
      </c>
      <c r="J268" s="18">
        <f ca="1">IF(Amortization[[#This Row],[closing
balance]]&gt;0,LastRow-ROW(),0)</f>
        <v>95</v>
      </c>
    </row>
    <row r="269" spans="2:10" ht="15" customHeight="1" x14ac:dyDescent="0.25">
      <c r="B269" s="15">
        <f>ROWS($B$4:B269)</f>
        <v>266</v>
      </c>
      <c r="C269" s="20">
        <f ca="1">IF(ValuesEntered,IF(Amortization[[#This Row],['#]]&lt;=DurationOfLoan,IF(ROW()-ROW(Amortization[[#Headers],[payment
date]])=1,LoanStart,IF(I268&gt;0,EDATE(C268,1),"")),""),"")</f>
        <v>53286</v>
      </c>
      <c r="D269" s="14">
        <f ca="1">IF(ROW()-ROW(Amortization[[#Headers],[opening
balance]])=1,LoanAmount,IF(Amortization[[#This Row],[payment
date]]="",0,INDEX(Amortization[], ROW()-4,8)))</f>
        <v>2427473.6798655614</v>
      </c>
      <c r="E269" s="14">
        <f ca="1">IF(ValuesEntered,IF(ROW()-ROW(Amortization[[#Headers],[interest]])=1,-IPMT(InterestRate/12,1,DurationOfLoan-ROWS($C$4:C269)+1,Amortization[[#This Row],[opening
balance]]),IFERROR(-IPMT(InterestRate/12,1,Amortization[[#This Row],['#
remaining]],D270),0)),0)</f>
        <v>42303.668164161914</v>
      </c>
      <c r="F269" s="14">
        <f ca="1">IFERROR(IF(AND(ValuesEntered,Amortization[[#This Row],[payment
date]]&lt;&gt;""),-PPMT(InterestRate/12,1,DurationOfLoan-ROWS($C$4:C269)+1,Amortization[[#This Row],[opening
balance]]),""),0)</f>
        <v>10121.213342023279</v>
      </c>
      <c r="G269" s="14">
        <f ca="1">IF(Amortization[[#This Row],[payment
date]]="",0,PropertyTaxAmount)</f>
        <v>375</v>
      </c>
      <c r="H269" s="14">
        <f ca="1">IF(Amortization[[#This Row],[payment
date]]="",0,Amortization[[#This Row],[interest]]+Amortization[[#This Row],[principal]]+Amortization[[#This Row],[property
tax]])</f>
        <v>52799.881506185193</v>
      </c>
      <c r="I269" s="14">
        <f ca="1">IF(Amortization[[#This Row],[payment
date]]="",0,Amortization[[#This Row],[opening
balance]]-Amortization[[#This Row],[principal]])</f>
        <v>2417352.4665235383</v>
      </c>
      <c r="J269" s="18">
        <f ca="1">IF(Amortization[[#This Row],[closing
balance]]&gt;0,LastRow-ROW(),0)</f>
        <v>94</v>
      </c>
    </row>
    <row r="270" spans="2:10" ht="15" customHeight="1" x14ac:dyDescent="0.25">
      <c r="B270" s="15">
        <f>ROWS($B$4:B270)</f>
        <v>267</v>
      </c>
      <c r="C270" s="20">
        <f ca="1">IF(ValuesEntered,IF(Amortization[[#This Row],['#]]&lt;=DurationOfLoan,IF(ROW()-ROW(Amortization[[#Headers],[payment
date]])=1,LoanStart,IF(I269&gt;0,EDATE(C269,1),"")),""),"")</f>
        <v>53316</v>
      </c>
      <c r="D270" s="14">
        <f ca="1">IF(ROW()-ROW(Amortization[[#Headers],[opening
balance]])=1,LoanAmount,IF(Amortization[[#This Row],[payment
date]]="",0,INDEX(Amortization[], ROW()-4,8)))</f>
        <v>2417352.4665235383</v>
      </c>
      <c r="E270" s="14">
        <f ca="1">IF(ValuesEntered,IF(ROW()-ROW(Amortization[[#Headers],[interest]])=1,-IPMT(InterestRate/12,1,DurationOfLoan-ROWS($C$4:C270)+1,Amortization[[#This Row],[opening
balance]]),IFERROR(-IPMT(InterestRate/12,1,Amortization[[#This Row],['#
remaining]],D271),0)),0)</f>
        <v>42123.447309090516</v>
      </c>
      <c r="F270" s="14">
        <f ca="1">IFERROR(IF(AND(ValuesEntered,Amortization[[#This Row],[payment
date]]&lt;&gt;""),-PPMT(InterestRate/12,1,DurationOfLoan-ROWS($C$4:C270)+1,Amortization[[#This Row],[opening
balance]]),""),0)</f>
        <v>10298.334575508687</v>
      </c>
      <c r="G270" s="14">
        <f ca="1">IF(Amortization[[#This Row],[payment
date]]="",0,PropertyTaxAmount)</f>
        <v>375</v>
      </c>
      <c r="H270" s="14">
        <f ca="1">IF(Amortization[[#This Row],[payment
date]]="",0,Amortization[[#This Row],[interest]]+Amortization[[#This Row],[principal]]+Amortization[[#This Row],[property
tax]])</f>
        <v>52796.781884599201</v>
      </c>
      <c r="I270" s="14">
        <f ca="1">IF(Amortization[[#This Row],[payment
date]]="",0,Amortization[[#This Row],[opening
balance]]-Amortization[[#This Row],[principal]])</f>
        <v>2407054.1319480296</v>
      </c>
      <c r="J270" s="18">
        <f ca="1">IF(Amortization[[#This Row],[closing
balance]]&gt;0,LastRow-ROW(),0)</f>
        <v>93</v>
      </c>
    </row>
    <row r="271" spans="2:10" ht="15" customHeight="1" x14ac:dyDescent="0.25">
      <c r="B271" s="15">
        <f>ROWS($B$4:B271)</f>
        <v>268</v>
      </c>
      <c r="C271" s="20">
        <f ca="1">IF(ValuesEntered,IF(Amortization[[#This Row],['#]]&lt;=DurationOfLoan,IF(ROW()-ROW(Amortization[[#Headers],[payment
date]])=1,LoanStart,IF(I270&gt;0,EDATE(C270,1),"")),""),"")</f>
        <v>53347</v>
      </c>
      <c r="D271" s="14">
        <f ca="1">IF(ROW()-ROW(Amortization[[#Headers],[opening
balance]])=1,LoanAmount,IF(Amortization[[#This Row],[payment
date]]="",0,INDEX(Amortization[], ROW()-4,8)))</f>
        <v>2407054.1319480296</v>
      </c>
      <c r="E271" s="14">
        <f ca="1">IF(ValuesEntered,IF(ROW()-ROW(Amortization[[#Headers],[interest]])=1,-IPMT(InterestRate/12,1,DurationOfLoan-ROWS($C$4:C271)+1,Amortization[[#This Row],[opening
balance]]),IFERROR(-IPMT(InterestRate/12,1,Amortization[[#This Row],['#
remaining]],D272),0)),0)</f>
        <v>41940.072589055366</v>
      </c>
      <c r="F271" s="14">
        <f ca="1">IFERROR(IF(AND(ValuesEntered,Amortization[[#This Row],[payment
date]]&lt;&gt;""),-PPMT(InterestRate/12,1,DurationOfLoan-ROWS($C$4:C271)+1,Amortization[[#This Row],[opening
balance]]),""),0)</f>
        <v>10478.555430580087</v>
      </c>
      <c r="G271" s="14">
        <f ca="1">IF(Amortization[[#This Row],[payment
date]]="",0,PropertyTaxAmount)</f>
        <v>375</v>
      </c>
      <c r="H271" s="14">
        <f ca="1">IF(Amortization[[#This Row],[payment
date]]="",0,Amortization[[#This Row],[interest]]+Amortization[[#This Row],[principal]]+Amortization[[#This Row],[property
tax]])</f>
        <v>52793.628019635449</v>
      </c>
      <c r="I271" s="14">
        <f ca="1">IF(Amortization[[#This Row],[payment
date]]="",0,Amortization[[#This Row],[opening
balance]]-Amortization[[#This Row],[principal]])</f>
        <v>2396575.5765174497</v>
      </c>
      <c r="J271" s="18">
        <f ca="1">IF(Amortization[[#This Row],[closing
balance]]&gt;0,LastRow-ROW(),0)</f>
        <v>92</v>
      </c>
    </row>
    <row r="272" spans="2:10" ht="15" customHeight="1" x14ac:dyDescent="0.25">
      <c r="B272" s="15">
        <f>ROWS($B$4:B272)</f>
        <v>269</v>
      </c>
      <c r="C272" s="20">
        <f ca="1">IF(ValuesEntered,IF(Amortization[[#This Row],['#]]&lt;=DurationOfLoan,IF(ROW()-ROW(Amortization[[#Headers],[payment
date]])=1,LoanStart,IF(I271&gt;0,EDATE(C271,1),"")),""),"")</f>
        <v>53378</v>
      </c>
      <c r="D272" s="14">
        <f ca="1">IF(ROW()-ROW(Amortization[[#Headers],[opening
balance]])=1,LoanAmount,IF(Amortization[[#This Row],[payment
date]]="",0,INDEX(Amortization[], ROW()-4,8)))</f>
        <v>2396575.5765174497</v>
      </c>
      <c r="E272" s="14">
        <f ca="1">IF(ValuesEntered,IF(ROW()-ROW(Amortization[[#Headers],[interest]])=1,-IPMT(InterestRate/12,1,DurationOfLoan-ROWS($C$4:C272)+1,Amortization[[#This Row],[opening
balance]]),IFERROR(-IPMT(InterestRate/12,1,Amortization[[#This Row],['#
remaining]],D273),0)),0)</f>
        <v>41753.4888114196</v>
      </c>
      <c r="F272" s="14">
        <f ca="1">IFERROR(IF(AND(ValuesEntered,Amortization[[#This Row],[payment
date]]&lt;&gt;""),-PPMT(InterestRate/12,1,DurationOfLoan-ROWS($C$4:C272)+1,Amortization[[#This Row],[opening
balance]]),""),0)</f>
        <v>10661.930150615237</v>
      </c>
      <c r="G272" s="14">
        <f ca="1">IF(Amortization[[#This Row],[payment
date]]="",0,PropertyTaxAmount)</f>
        <v>375</v>
      </c>
      <c r="H272" s="14">
        <f ca="1">IF(Amortization[[#This Row],[payment
date]]="",0,Amortization[[#This Row],[interest]]+Amortization[[#This Row],[principal]]+Amortization[[#This Row],[property
tax]])</f>
        <v>52790.418962034833</v>
      </c>
      <c r="I272" s="14">
        <f ca="1">IF(Amortization[[#This Row],[payment
date]]="",0,Amortization[[#This Row],[opening
balance]]-Amortization[[#This Row],[principal]])</f>
        <v>2385913.6463668346</v>
      </c>
      <c r="J272" s="18">
        <f ca="1">IF(Amortization[[#This Row],[closing
balance]]&gt;0,LastRow-ROW(),0)</f>
        <v>91</v>
      </c>
    </row>
    <row r="273" spans="2:10" ht="15" customHeight="1" x14ac:dyDescent="0.25">
      <c r="B273" s="15">
        <f>ROWS($B$4:B273)</f>
        <v>270</v>
      </c>
      <c r="C273" s="20">
        <f ca="1">IF(ValuesEntered,IF(Amortization[[#This Row],['#]]&lt;=DurationOfLoan,IF(ROW()-ROW(Amortization[[#Headers],[payment
date]])=1,LoanStart,IF(I272&gt;0,EDATE(C272,1),"")),""),"")</f>
        <v>53406</v>
      </c>
      <c r="D273" s="14">
        <f ca="1">IF(ROW()-ROW(Amortization[[#Headers],[opening
balance]])=1,LoanAmount,IF(Amortization[[#This Row],[payment
date]]="",0,INDEX(Amortization[], ROW()-4,8)))</f>
        <v>2385913.6463668346</v>
      </c>
      <c r="E273" s="14">
        <f ca="1">IF(ValuesEntered,IF(ROW()-ROW(Amortization[[#Headers],[interest]])=1,-IPMT(InterestRate/12,1,DurationOfLoan-ROWS($C$4:C273)+1,Amortization[[#This Row],[opening
balance]]),IFERROR(-IPMT(InterestRate/12,1,Amortization[[#This Row],['#
remaining]],D274),0)),0)</f>
        <v>41563.639817675212</v>
      </c>
      <c r="F273" s="14">
        <f ca="1">IFERROR(IF(AND(ValuesEntered,Amortization[[#This Row],[payment
date]]&lt;&gt;""),-PPMT(InterestRate/12,1,DurationOfLoan-ROWS($C$4:C273)+1,Amortization[[#This Row],[opening
balance]]),""),0)</f>
        <v>10848.51392825101</v>
      </c>
      <c r="G273" s="14">
        <f ca="1">IF(Amortization[[#This Row],[payment
date]]="",0,PropertyTaxAmount)</f>
        <v>375</v>
      </c>
      <c r="H273" s="14">
        <f ca="1">IF(Amortization[[#This Row],[payment
date]]="",0,Amortization[[#This Row],[interest]]+Amortization[[#This Row],[principal]]+Amortization[[#This Row],[property
tax]])</f>
        <v>52787.153745926218</v>
      </c>
      <c r="I273" s="14">
        <f ca="1">IF(Amortization[[#This Row],[payment
date]]="",0,Amortization[[#This Row],[opening
balance]]-Amortization[[#This Row],[principal]])</f>
        <v>2375065.1324385838</v>
      </c>
      <c r="J273" s="18">
        <f ca="1">IF(Amortization[[#This Row],[closing
balance]]&gt;0,LastRow-ROW(),0)</f>
        <v>90</v>
      </c>
    </row>
    <row r="274" spans="2:10" ht="15" customHeight="1" x14ac:dyDescent="0.25">
      <c r="B274" s="15">
        <f>ROWS($B$4:B274)</f>
        <v>271</v>
      </c>
      <c r="C274" s="20">
        <f ca="1">IF(ValuesEntered,IF(Amortization[[#This Row],['#]]&lt;=DurationOfLoan,IF(ROW()-ROW(Amortization[[#Headers],[payment
date]])=1,LoanStart,IF(I273&gt;0,EDATE(C273,1),"")),""),"")</f>
        <v>53437</v>
      </c>
      <c r="D274" s="14">
        <f ca="1">IF(ROW()-ROW(Amortization[[#Headers],[opening
balance]])=1,LoanAmount,IF(Amortization[[#This Row],[payment
date]]="",0,INDEX(Amortization[], ROW()-4,8)))</f>
        <v>2375065.1324385838</v>
      </c>
      <c r="E274" s="14">
        <f ca="1">IF(ValuesEntered,IF(ROW()-ROW(Amortization[[#Headers],[interest]])=1,-IPMT(InterestRate/12,1,DurationOfLoan-ROWS($C$4:C274)+1,Amortization[[#This Row],[opening
balance]]),IFERROR(-IPMT(InterestRate/12,1,Amortization[[#This Row],['#
remaining]],D275),0)),0)</f>
        <v>41370.468466540289</v>
      </c>
      <c r="F274" s="14">
        <f ca="1">IFERROR(IF(AND(ValuesEntered,Amortization[[#This Row],[payment
date]]&lt;&gt;""),-PPMT(InterestRate/12,1,DurationOfLoan-ROWS($C$4:C274)+1,Amortization[[#This Row],[opening
balance]]),""),0)</f>
        <v>11038.3629219954</v>
      </c>
      <c r="G274" s="14">
        <f ca="1">IF(Amortization[[#This Row],[payment
date]]="",0,PropertyTaxAmount)</f>
        <v>375</v>
      </c>
      <c r="H274" s="14">
        <f ca="1">IF(Amortization[[#This Row],[payment
date]]="",0,Amortization[[#This Row],[interest]]+Amortization[[#This Row],[principal]]+Amortization[[#This Row],[property
tax]])</f>
        <v>52783.831388535691</v>
      </c>
      <c r="I274" s="14">
        <f ca="1">IF(Amortization[[#This Row],[payment
date]]="",0,Amortization[[#This Row],[opening
balance]]-Amortization[[#This Row],[principal]])</f>
        <v>2364026.7695165882</v>
      </c>
      <c r="J274" s="18">
        <f ca="1">IF(Amortization[[#This Row],[closing
balance]]&gt;0,LastRow-ROW(),0)</f>
        <v>89</v>
      </c>
    </row>
    <row r="275" spans="2:10" ht="15" customHeight="1" x14ac:dyDescent="0.25">
      <c r="B275" s="15">
        <f>ROWS($B$4:B275)</f>
        <v>272</v>
      </c>
      <c r="C275" s="20">
        <f ca="1">IF(ValuesEntered,IF(Amortization[[#This Row],['#]]&lt;=DurationOfLoan,IF(ROW()-ROW(Amortization[[#Headers],[payment
date]])=1,LoanStart,IF(I274&gt;0,EDATE(C274,1),"")),""),"")</f>
        <v>53467</v>
      </c>
      <c r="D275" s="14">
        <f ca="1">IF(ROW()-ROW(Amortization[[#Headers],[opening
balance]])=1,LoanAmount,IF(Amortization[[#This Row],[payment
date]]="",0,INDEX(Amortization[], ROW()-4,8)))</f>
        <v>2364026.7695165882</v>
      </c>
      <c r="E275" s="14">
        <f ca="1">IF(ValuesEntered,IF(ROW()-ROW(Amortization[[#Headers],[interest]])=1,-IPMT(InterestRate/12,1,DurationOfLoan-ROWS($C$4:C275)+1,Amortization[[#This Row],[opening
balance]]),IFERROR(-IPMT(InterestRate/12,1,Amortization[[#This Row],['#
remaining]],D276),0)),0)</f>
        <v>41173.916616760507</v>
      </c>
      <c r="F275" s="14">
        <f ca="1">IFERROR(IF(AND(ValuesEntered,Amortization[[#This Row],[payment
date]]&lt;&gt;""),-PPMT(InterestRate/12,1,DurationOfLoan-ROWS($C$4:C275)+1,Amortization[[#This Row],[opening
balance]]),""),0)</f>
        <v>11231.534273130321</v>
      </c>
      <c r="G275" s="14">
        <f ca="1">IF(Amortization[[#This Row],[payment
date]]="",0,PropertyTaxAmount)</f>
        <v>375</v>
      </c>
      <c r="H275" s="14">
        <f ca="1">IF(Amortization[[#This Row],[payment
date]]="",0,Amortization[[#This Row],[interest]]+Amortization[[#This Row],[principal]]+Amortization[[#This Row],[property
tax]])</f>
        <v>52780.450889890824</v>
      </c>
      <c r="I275" s="14">
        <f ca="1">IF(Amortization[[#This Row],[payment
date]]="",0,Amortization[[#This Row],[opening
balance]]-Amortization[[#This Row],[principal]])</f>
        <v>2352795.2352434578</v>
      </c>
      <c r="J275" s="18">
        <f ca="1">IF(Amortization[[#This Row],[closing
balance]]&gt;0,LastRow-ROW(),0)</f>
        <v>88</v>
      </c>
    </row>
    <row r="276" spans="2:10" ht="15" customHeight="1" x14ac:dyDescent="0.25">
      <c r="B276" s="15">
        <f>ROWS($B$4:B276)</f>
        <v>273</v>
      </c>
      <c r="C276" s="20">
        <f ca="1">IF(ValuesEntered,IF(Amortization[[#This Row],['#]]&lt;=DurationOfLoan,IF(ROW()-ROW(Amortization[[#Headers],[payment
date]])=1,LoanStart,IF(I275&gt;0,EDATE(C275,1),"")),""),"")</f>
        <v>53498</v>
      </c>
      <c r="D276" s="14">
        <f ca="1">IF(ROW()-ROW(Amortization[[#Headers],[opening
balance]])=1,LoanAmount,IF(Amortization[[#This Row],[payment
date]]="",0,INDEX(Amortization[], ROW()-4,8)))</f>
        <v>2352795.2352434578</v>
      </c>
      <c r="E276" s="14">
        <f ca="1">IF(ValuesEntered,IF(ROW()-ROW(Amortization[[#Headers],[interest]])=1,-IPMT(InterestRate/12,1,DurationOfLoan-ROWS($C$4:C276)+1,Amortization[[#This Row],[opening
balance]]),IFERROR(-IPMT(InterestRate/12,1,Amortization[[#This Row],['#
remaining]],D277),0)),0)</f>
        <v>40973.925109609583</v>
      </c>
      <c r="F276" s="14">
        <f ca="1">IFERROR(IF(AND(ValuesEntered,Amortization[[#This Row],[payment
date]]&lt;&gt;""),-PPMT(InterestRate/12,1,DurationOfLoan-ROWS($C$4:C276)+1,Amortization[[#This Row],[opening
balance]]),""),0)</f>
        <v>11428.086122910099</v>
      </c>
      <c r="G276" s="14">
        <f ca="1">IF(Amortization[[#This Row],[payment
date]]="",0,PropertyTaxAmount)</f>
        <v>375</v>
      </c>
      <c r="H276" s="14">
        <f ca="1">IF(Amortization[[#This Row],[payment
date]]="",0,Amortization[[#This Row],[interest]]+Amortization[[#This Row],[principal]]+Amortization[[#This Row],[property
tax]])</f>
        <v>52777.011232519682</v>
      </c>
      <c r="I276" s="14">
        <f ca="1">IF(Amortization[[#This Row],[payment
date]]="",0,Amortization[[#This Row],[opening
balance]]-Amortization[[#This Row],[principal]])</f>
        <v>2341367.1491205478</v>
      </c>
      <c r="J276" s="18">
        <f ca="1">IF(Amortization[[#This Row],[closing
balance]]&gt;0,LastRow-ROW(),0)</f>
        <v>87</v>
      </c>
    </row>
    <row r="277" spans="2:10" ht="15" customHeight="1" x14ac:dyDescent="0.25">
      <c r="B277" s="15">
        <f>ROWS($B$4:B277)</f>
        <v>274</v>
      </c>
      <c r="C277" s="20">
        <f ca="1">IF(ValuesEntered,IF(Amortization[[#This Row],['#]]&lt;=DurationOfLoan,IF(ROW()-ROW(Amortization[[#Headers],[payment
date]])=1,LoanStart,IF(I276&gt;0,EDATE(C276,1),"")),""),"")</f>
        <v>53528</v>
      </c>
      <c r="D277" s="14">
        <f ca="1">IF(ROW()-ROW(Amortization[[#Headers],[opening
balance]])=1,LoanAmount,IF(Amortization[[#This Row],[payment
date]]="",0,INDEX(Amortization[], ROW()-4,8)))</f>
        <v>2341367.1491205478</v>
      </c>
      <c r="E277" s="14">
        <f ca="1">IF(ValuesEntered,IF(ROW()-ROW(Amortization[[#Headers],[interest]])=1,-IPMT(InterestRate/12,1,DurationOfLoan-ROWS($C$4:C277)+1,Amortization[[#This Row],[opening
balance]]),IFERROR(-IPMT(InterestRate/12,1,Amortization[[#This Row],['#
remaining]],D278),0)),0)</f>
        <v>40770.43375108351</v>
      </c>
      <c r="F277" s="14">
        <f ca="1">IFERROR(IF(AND(ValuesEntered,Amortization[[#This Row],[payment
date]]&lt;&gt;""),-PPMT(InterestRate/12,1,DurationOfLoan-ROWS($C$4:C277)+1,Amortization[[#This Row],[opening
balance]]),""),0)</f>
        <v>11628.077630061027</v>
      </c>
      <c r="G277" s="14">
        <f ca="1">IF(Amortization[[#This Row],[payment
date]]="",0,PropertyTaxAmount)</f>
        <v>375</v>
      </c>
      <c r="H277" s="14">
        <f ca="1">IF(Amortization[[#This Row],[payment
date]]="",0,Amortization[[#This Row],[interest]]+Amortization[[#This Row],[principal]]+Amortization[[#This Row],[property
tax]])</f>
        <v>52773.511381144534</v>
      </c>
      <c r="I277" s="14">
        <f ca="1">IF(Amortization[[#This Row],[payment
date]]="",0,Amortization[[#This Row],[opening
balance]]-Amortization[[#This Row],[principal]])</f>
        <v>2329739.0714904866</v>
      </c>
      <c r="J277" s="18">
        <f ca="1">IF(Amortization[[#This Row],[closing
balance]]&gt;0,LastRow-ROW(),0)</f>
        <v>86</v>
      </c>
    </row>
    <row r="278" spans="2:10" ht="15" customHeight="1" x14ac:dyDescent="0.25">
      <c r="B278" s="15">
        <f>ROWS($B$4:B278)</f>
        <v>275</v>
      </c>
      <c r="C278" s="20">
        <f ca="1">IF(ValuesEntered,IF(Amortization[[#This Row],['#]]&lt;=DurationOfLoan,IF(ROW()-ROW(Amortization[[#Headers],[payment
date]])=1,LoanStart,IF(I277&gt;0,EDATE(C277,1),"")),""),"")</f>
        <v>53559</v>
      </c>
      <c r="D278" s="14">
        <f ca="1">IF(ROW()-ROW(Amortization[[#Headers],[opening
balance]])=1,LoanAmount,IF(Amortization[[#This Row],[payment
date]]="",0,INDEX(Amortization[], ROW()-4,8)))</f>
        <v>2329739.0714904866</v>
      </c>
      <c r="E278" s="14">
        <f ca="1">IF(ValuesEntered,IF(ROW()-ROW(Amortization[[#Headers],[interest]])=1,-IPMT(InterestRate/12,1,DurationOfLoan-ROWS($C$4:C278)+1,Amortization[[#This Row],[opening
balance]]),IFERROR(-IPMT(InterestRate/12,1,Amortization[[#This Row],['#
remaining]],D279),0)),0)</f>
        <v>40563.381293783234</v>
      </c>
      <c r="F278" s="14">
        <f ca="1">IFERROR(IF(AND(ValuesEntered,Amortization[[#This Row],[payment
date]]&lt;&gt;""),-PPMT(InterestRate/12,1,DurationOfLoan-ROWS($C$4:C278)+1,Amortization[[#This Row],[opening
balance]]),""),0)</f>
        <v>11831.568988587096</v>
      </c>
      <c r="G278" s="14">
        <f ca="1">IF(Amortization[[#This Row],[payment
date]]="",0,PropertyTaxAmount)</f>
        <v>375</v>
      </c>
      <c r="H278" s="14">
        <f ca="1">IF(Amortization[[#This Row],[payment
date]]="",0,Amortization[[#This Row],[interest]]+Amortization[[#This Row],[principal]]+Amortization[[#This Row],[property
tax]])</f>
        <v>52769.95028237033</v>
      </c>
      <c r="I278" s="14">
        <f ca="1">IF(Amortization[[#This Row],[payment
date]]="",0,Amortization[[#This Row],[opening
balance]]-Amortization[[#This Row],[principal]])</f>
        <v>2317907.5025018994</v>
      </c>
      <c r="J278" s="18">
        <f ca="1">IF(Amortization[[#This Row],[closing
balance]]&gt;0,LastRow-ROW(),0)</f>
        <v>85</v>
      </c>
    </row>
    <row r="279" spans="2:10" ht="15" customHeight="1" x14ac:dyDescent="0.25">
      <c r="B279" s="15">
        <f>ROWS($B$4:B279)</f>
        <v>276</v>
      </c>
      <c r="C279" s="20">
        <f ca="1">IF(ValuesEntered,IF(Amortization[[#This Row],['#]]&lt;=DurationOfLoan,IF(ROW()-ROW(Amortization[[#Headers],[payment
date]])=1,LoanStart,IF(I278&gt;0,EDATE(C278,1),"")),""),"")</f>
        <v>53590</v>
      </c>
      <c r="D279" s="14">
        <f ca="1">IF(ROW()-ROW(Amortization[[#Headers],[opening
balance]])=1,LoanAmount,IF(Amortization[[#This Row],[payment
date]]="",0,INDEX(Amortization[], ROW()-4,8)))</f>
        <v>2317907.5025018994</v>
      </c>
      <c r="E279" s="14">
        <f ca="1">IF(ValuesEntered,IF(ROW()-ROW(Amortization[[#Headers],[interest]])=1,-IPMT(InterestRate/12,1,DurationOfLoan-ROWS($C$4:C279)+1,Amortization[[#This Row],[opening
balance]]),IFERROR(-IPMT(InterestRate/12,1,Amortization[[#This Row],['#
remaining]],D280),0)),0)</f>
        <v>40352.705418480211</v>
      </c>
      <c r="F279" s="14">
        <f ca="1">IFERROR(IF(AND(ValuesEntered,Amortization[[#This Row],[payment
date]]&lt;&gt;""),-PPMT(InterestRate/12,1,DurationOfLoan-ROWS($C$4:C279)+1,Amortization[[#This Row],[opening
balance]]),""),0)</f>
        <v>12038.621445887366</v>
      </c>
      <c r="G279" s="14">
        <f ca="1">IF(Amortization[[#This Row],[payment
date]]="",0,PropertyTaxAmount)</f>
        <v>375</v>
      </c>
      <c r="H279" s="14">
        <f ca="1">IF(Amortization[[#This Row],[payment
date]]="",0,Amortization[[#This Row],[interest]]+Amortization[[#This Row],[principal]]+Amortization[[#This Row],[property
tax]])</f>
        <v>52766.326864367576</v>
      </c>
      <c r="I279" s="14">
        <f ca="1">IF(Amortization[[#This Row],[payment
date]]="",0,Amortization[[#This Row],[opening
balance]]-Amortization[[#This Row],[principal]])</f>
        <v>2305868.8810560121</v>
      </c>
      <c r="J279" s="18">
        <f ca="1">IF(Amortization[[#This Row],[closing
balance]]&gt;0,LastRow-ROW(),0)</f>
        <v>84</v>
      </c>
    </row>
    <row r="280" spans="2:10" ht="15" customHeight="1" x14ac:dyDescent="0.25">
      <c r="B280" s="15">
        <f>ROWS($B$4:B280)</f>
        <v>277</v>
      </c>
      <c r="C280" s="20">
        <f ca="1">IF(ValuesEntered,IF(Amortization[[#This Row],['#]]&lt;=DurationOfLoan,IF(ROW()-ROW(Amortization[[#Headers],[payment
date]])=1,LoanStart,IF(I279&gt;0,EDATE(C279,1),"")),""),"")</f>
        <v>53620</v>
      </c>
      <c r="D280" s="14">
        <f ca="1">IF(ROW()-ROW(Amortization[[#Headers],[opening
balance]])=1,LoanAmount,IF(Amortization[[#This Row],[payment
date]]="",0,INDEX(Amortization[], ROW()-4,8)))</f>
        <v>2305868.8810560121</v>
      </c>
      <c r="E280" s="14">
        <f ca="1">IF(ValuesEntered,IF(ROW()-ROW(Amortization[[#Headers],[interest]])=1,-IPMT(InterestRate/12,1,DurationOfLoan-ROWS($C$4:C280)+1,Amortization[[#This Row],[opening
balance]]),IFERROR(-IPMT(InterestRate/12,1,Amortization[[#This Row],['#
remaining]],D281),0)),0)</f>
        <v>40138.342715359373</v>
      </c>
      <c r="F280" s="14">
        <f ca="1">IFERROR(IF(AND(ValuesEntered,Amortization[[#This Row],[payment
date]]&lt;&gt;""),-PPMT(InterestRate/12,1,DurationOfLoan-ROWS($C$4:C280)+1,Amortization[[#This Row],[opening
balance]]),""),0)</f>
        <v>12249.297321190395</v>
      </c>
      <c r="G280" s="14">
        <f ca="1">IF(Amortization[[#This Row],[payment
date]]="",0,PropertyTaxAmount)</f>
        <v>375</v>
      </c>
      <c r="H280" s="14">
        <f ca="1">IF(Amortization[[#This Row],[payment
date]]="",0,Amortization[[#This Row],[interest]]+Amortization[[#This Row],[principal]]+Amortization[[#This Row],[property
tax]])</f>
        <v>52762.640036549768</v>
      </c>
      <c r="I280" s="14">
        <f ca="1">IF(Amortization[[#This Row],[payment
date]]="",0,Amortization[[#This Row],[opening
balance]]-Amortization[[#This Row],[principal]])</f>
        <v>2293619.5837348215</v>
      </c>
      <c r="J280" s="18">
        <f ca="1">IF(Amortization[[#This Row],[closing
balance]]&gt;0,LastRow-ROW(),0)</f>
        <v>83</v>
      </c>
    </row>
    <row r="281" spans="2:10" ht="15" customHeight="1" x14ac:dyDescent="0.25">
      <c r="B281" s="15">
        <f>ROWS($B$4:B281)</f>
        <v>278</v>
      </c>
      <c r="C281" s="20">
        <f ca="1">IF(ValuesEntered,IF(Amortization[[#This Row],['#]]&lt;=DurationOfLoan,IF(ROW()-ROW(Amortization[[#Headers],[payment
date]])=1,LoanStart,IF(I280&gt;0,EDATE(C280,1),"")),""),"")</f>
        <v>53651</v>
      </c>
      <c r="D281" s="14">
        <f ca="1">IF(ROW()-ROW(Amortization[[#Headers],[opening
balance]])=1,LoanAmount,IF(Amortization[[#This Row],[payment
date]]="",0,INDEX(Amortization[], ROW()-4,8)))</f>
        <v>2293619.5837348215</v>
      </c>
      <c r="E281" s="14">
        <f ca="1">IF(ValuesEntered,IF(ROW()-ROW(Amortization[[#Headers],[interest]])=1,-IPMT(InterestRate/12,1,DurationOfLoan-ROWS($C$4:C281)+1,Amortization[[#This Row],[opening
balance]]),IFERROR(-IPMT(InterestRate/12,1,Amortization[[#This Row],['#
remaining]],D282),0)),0)</f>
        <v>39920.228664933922</v>
      </c>
      <c r="F281" s="14">
        <f ca="1">IFERROR(IF(AND(ValuesEntered,Amortization[[#This Row],[payment
date]]&lt;&gt;""),-PPMT(InterestRate/12,1,DurationOfLoan-ROWS($C$4:C281)+1,Amortization[[#This Row],[opening
balance]]),""),0)</f>
        <v>12463.660024311224</v>
      </c>
      <c r="G281" s="14">
        <f ca="1">IF(Amortization[[#This Row],[payment
date]]="",0,PropertyTaxAmount)</f>
        <v>375</v>
      </c>
      <c r="H281" s="14">
        <f ca="1">IF(Amortization[[#This Row],[payment
date]]="",0,Amortization[[#This Row],[interest]]+Amortization[[#This Row],[principal]]+Amortization[[#This Row],[property
tax]])</f>
        <v>52758.888689245148</v>
      </c>
      <c r="I281" s="14">
        <f ca="1">IF(Amortization[[#This Row],[payment
date]]="",0,Amortization[[#This Row],[opening
balance]]-Amortization[[#This Row],[principal]])</f>
        <v>2281155.9237105101</v>
      </c>
      <c r="J281" s="18">
        <f ca="1">IF(Amortization[[#This Row],[closing
balance]]&gt;0,LastRow-ROW(),0)</f>
        <v>82</v>
      </c>
    </row>
    <row r="282" spans="2:10" ht="15" customHeight="1" x14ac:dyDescent="0.25">
      <c r="B282" s="15">
        <f>ROWS($B$4:B282)</f>
        <v>279</v>
      </c>
      <c r="C282" s="20">
        <f ca="1">IF(ValuesEntered,IF(Amortization[[#This Row],['#]]&lt;=DurationOfLoan,IF(ROW()-ROW(Amortization[[#Headers],[payment
date]])=1,LoanStart,IF(I281&gt;0,EDATE(C281,1),"")),""),"")</f>
        <v>53681</v>
      </c>
      <c r="D282" s="14">
        <f ca="1">IF(ROW()-ROW(Amortization[[#Headers],[opening
balance]])=1,LoanAmount,IF(Amortization[[#This Row],[payment
date]]="",0,INDEX(Amortization[], ROW()-4,8)))</f>
        <v>2281155.9237105101</v>
      </c>
      <c r="E282" s="14">
        <f ca="1">IF(ValuesEntered,IF(ROW()-ROW(Amortization[[#Headers],[interest]])=1,-IPMT(InterestRate/12,1,DurationOfLoan-ROWS($C$4:C282)+1,Amortization[[#This Row],[opening
balance]]),IFERROR(-IPMT(InterestRate/12,1,Amortization[[#This Row],['#
remaining]],D283),0)),0)</f>
        <v>39698.297618626035</v>
      </c>
      <c r="F282" s="14">
        <f ca="1">IFERROR(IF(AND(ValuesEntered,Amortization[[#This Row],[payment
date]]&lt;&gt;""),-PPMT(InterestRate/12,1,DurationOfLoan-ROWS($C$4:C282)+1,Amortization[[#This Row],[opening
balance]]),""),0)</f>
        <v>12681.774074736672</v>
      </c>
      <c r="G282" s="14">
        <f ca="1">IF(Amortization[[#This Row],[payment
date]]="",0,PropertyTaxAmount)</f>
        <v>375</v>
      </c>
      <c r="H282" s="14">
        <f ca="1">IF(Amortization[[#This Row],[payment
date]]="",0,Amortization[[#This Row],[interest]]+Amortization[[#This Row],[principal]]+Amortization[[#This Row],[property
tax]])</f>
        <v>52755.071693362705</v>
      </c>
      <c r="I282" s="14">
        <f ca="1">IF(Amortization[[#This Row],[payment
date]]="",0,Amortization[[#This Row],[opening
balance]]-Amortization[[#This Row],[principal]])</f>
        <v>2268474.1496357736</v>
      </c>
      <c r="J282" s="18">
        <f ca="1">IF(Amortization[[#This Row],[closing
balance]]&gt;0,LastRow-ROW(),0)</f>
        <v>81</v>
      </c>
    </row>
    <row r="283" spans="2:10" ht="15" customHeight="1" x14ac:dyDescent="0.25">
      <c r="B283" s="15">
        <f>ROWS($B$4:B283)</f>
        <v>280</v>
      </c>
      <c r="C283" s="20">
        <f ca="1">IF(ValuesEntered,IF(Amortization[[#This Row],['#]]&lt;=DurationOfLoan,IF(ROW()-ROW(Amortization[[#Headers],[payment
date]])=1,LoanStart,IF(I282&gt;0,EDATE(C282,1),"")),""),"")</f>
        <v>53712</v>
      </c>
      <c r="D283" s="14">
        <f ca="1">IF(ROW()-ROW(Amortization[[#Headers],[opening
balance]])=1,LoanAmount,IF(Amortization[[#This Row],[payment
date]]="",0,INDEX(Amortization[], ROW()-4,8)))</f>
        <v>2268474.1496357736</v>
      </c>
      <c r="E283" s="14">
        <f ca="1">IF(ValuesEntered,IF(ROW()-ROW(Amortization[[#Headers],[interest]])=1,-IPMT(InterestRate/12,1,DurationOfLoan-ROWS($C$4:C283)+1,Amortization[[#This Row],[opening
balance]]),IFERROR(-IPMT(InterestRate/12,1,Amortization[[#This Row],['#
remaining]],D284),0)),0)</f>
        <v>39472.482779007754</v>
      </c>
      <c r="F283" s="14">
        <f ca="1">IFERROR(IF(AND(ValuesEntered,Amortization[[#This Row],[payment
date]]&lt;&gt;""),-PPMT(InterestRate/12,1,DurationOfLoan-ROWS($C$4:C283)+1,Amortization[[#This Row],[opening
balance]]),""),0)</f>
        <v>12903.705121044566</v>
      </c>
      <c r="G283" s="14">
        <f ca="1">IF(Amortization[[#This Row],[payment
date]]="",0,PropertyTaxAmount)</f>
        <v>375</v>
      </c>
      <c r="H283" s="14">
        <f ca="1">IF(Amortization[[#This Row],[payment
date]]="",0,Amortization[[#This Row],[interest]]+Amortization[[#This Row],[principal]]+Amortization[[#This Row],[property
tax]])</f>
        <v>52751.187900052319</v>
      </c>
      <c r="I283" s="14">
        <f ca="1">IF(Amortization[[#This Row],[payment
date]]="",0,Amortization[[#This Row],[opening
balance]]-Amortization[[#This Row],[principal]])</f>
        <v>2255570.4445147291</v>
      </c>
      <c r="J283" s="18">
        <f ca="1">IF(Amortization[[#This Row],[closing
balance]]&gt;0,LastRow-ROW(),0)</f>
        <v>80</v>
      </c>
    </row>
    <row r="284" spans="2:10" ht="15" customHeight="1" x14ac:dyDescent="0.25">
      <c r="B284" s="15">
        <f>ROWS($B$4:B284)</f>
        <v>281</v>
      </c>
      <c r="C284" s="20">
        <f ca="1">IF(ValuesEntered,IF(Amortization[[#This Row],['#]]&lt;=DurationOfLoan,IF(ROW()-ROW(Amortization[[#Headers],[payment
date]])=1,LoanStart,IF(I283&gt;0,EDATE(C283,1),"")),""),"")</f>
        <v>53743</v>
      </c>
      <c r="D284" s="14">
        <f ca="1">IF(ROW()-ROW(Amortization[[#Headers],[opening
balance]])=1,LoanAmount,IF(Amortization[[#This Row],[payment
date]]="",0,INDEX(Amortization[], ROW()-4,8)))</f>
        <v>2255570.4445147291</v>
      </c>
      <c r="E284" s="14">
        <f ca="1">IF(ValuesEntered,IF(ROW()-ROW(Amortization[[#Headers],[interest]])=1,-IPMT(InterestRate/12,1,DurationOfLoan-ROWS($C$4:C284)+1,Amortization[[#This Row],[opening
balance]]),IFERROR(-IPMT(InterestRate/12,1,Amortization[[#This Row],['#
remaining]],D285),0)),0)</f>
        <v>39242.716179696159</v>
      </c>
      <c r="F284" s="14">
        <f ca="1">IFERROR(IF(AND(ValuesEntered,Amortization[[#This Row],[payment
date]]&lt;&gt;""),-PPMT(InterestRate/12,1,DurationOfLoan-ROWS($C$4:C284)+1,Amortization[[#This Row],[opening
balance]]),""),0)</f>
        <v>13129.519960662847</v>
      </c>
      <c r="G284" s="14">
        <f ca="1">IF(Amortization[[#This Row],[payment
date]]="",0,PropertyTaxAmount)</f>
        <v>375</v>
      </c>
      <c r="H284" s="14">
        <f ca="1">IF(Amortization[[#This Row],[payment
date]]="",0,Amortization[[#This Row],[interest]]+Amortization[[#This Row],[principal]]+Amortization[[#This Row],[property
tax]])</f>
        <v>52747.236140359004</v>
      </c>
      <c r="I284" s="14">
        <f ca="1">IF(Amortization[[#This Row],[payment
date]]="",0,Amortization[[#This Row],[opening
balance]]-Amortization[[#This Row],[principal]])</f>
        <v>2242440.9245540663</v>
      </c>
      <c r="J284" s="18">
        <f ca="1">IF(Amortization[[#This Row],[closing
balance]]&gt;0,LastRow-ROW(),0)</f>
        <v>79</v>
      </c>
    </row>
    <row r="285" spans="2:10" ht="15" customHeight="1" x14ac:dyDescent="0.25">
      <c r="B285" s="15">
        <f>ROWS($B$4:B285)</f>
        <v>282</v>
      </c>
      <c r="C285" s="20">
        <f ca="1">IF(ValuesEntered,IF(Amortization[[#This Row],['#]]&lt;=DurationOfLoan,IF(ROW()-ROW(Amortization[[#Headers],[payment
date]])=1,LoanStart,IF(I284&gt;0,EDATE(C284,1),"")),""),"")</f>
        <v>53771</v>
      </c>
      <c r="D285" s="14">
        <f ca="1">IF(ROW()-ROW(Amortization[[#Headers],[opening
balance]])=1,LoanAmount,IF(Amortization[[#This Row],[payment
date]]="",0,INDEX(Amortization[], ROW()-4,8)))</f>
        <v>2242440.9245540663</v>
      </c>
      <c r="E285" s="14">
        <f ca="1">IF(ValuesEntered,IF(ROW()-ROW(Amortization[[#Headers],[interest]])=1,-IPMT(InterestRate/12,1,DurationOfLoan-ROWS($C$4:C285)+1,Amortization[[#This Row],[opening
balance]]),IFERROR(-IPMT(InterestRate/12,1,Amortization[[#This Row],['#
remaining]],D286),0)),0)</f>
        <v>39008.928664896608</v>
      </c>
      <c r="F285" s="14">
        <f ca="1">IFERROR(IF(AND(ValuesEntered,Amortization[[#This Row],[payment
date]]&lt;&gt;""),-PPMT(InterestRate/12,1,DurationOfLoan-ROWS($C$4:C285)+1,Amortization[[#This Row],[opening
balance]]),""),0)</f>
        <v>13359.286559974445</v>
      </c>
      <c r="G285" s="14">
        <f ca="1">IF(Amortization[[#This Row],[payment
date]]="",0,PropertyTaxAmount)</f>
        <v>375</v>
      </c>
      <c r="H285" s="14">
        <f ca="1">IF(Amortization[[#This Row],[payment
date]]="",0,Amortization[[#This Row],[interest]]+Amortization[[#This Row],[principal]]+Amortization[[#This Row],[property
tax]])</f>
        <v>52743.215224871055</v>
      </c>
      <c r="I285" s="14">
        <f ca="1">IF(Amortization[[#This Row],[payment
date]]="",0,Amortization[[#This Row],[opening
balance]]-Amortization[[#This Row],[principal]])</f>
        <v>2229081.637994092</v>
      </c>
      <c r="J285" s="18">
        <f ca="1">IF(Amortization[[#This Row],[closing
balance]]&gt;0,LastRow-ROW(),0)</f>
        <v>78</v>
      </c>
    </row>
    <row r="286" spans="2:10" ht="15" customHeight="1" x14ac:dyDescent="0.25">
      <c r="B286" s="15">
        <f>ROWS($B$4:B286)</f>
        <v>283</v>
      </c>
      <c r="C286" s="20">
        <f ca="1">IF(ValuesEntered,IF(Amortization[[#This Row],['#]]&lt;=DurationOfLoan,IF(ROW()-ROW(Amortization[[#Headers],[payment
date]])=1,LoanStart,IF(I285&gt;0,EDATE(C285,1),"")),""),"")</f>
        <v>53802</v>
      </c>
      <c r="D286" s="14">
        <f ca="1">IF(ROW()-ROW(Amortization[[#Headers],[opening
balance]])=1,LoanAmount,IF(Amortization[[#This Row],[payment
date]]="",0,INDEX(Amortization[], ROW()-4,8)))</f>
        <v>2229081.637994092</v>
      </c>
      <c r="E286" s="14">
        <f ca="1">IF(ValuesEntered,IF(ROW()-ROW(Amortization[[#Headers],[interest]])=1,-IPMT(InterestRate/12,1,DurationOfLoan-ROWS($C$4:C286)+1,Amortization[[#This Row],[opening
balance]]),IFERROR(-IPMT(InterestRate/12,1,Amortization[[#This Row],['#
remaining]],D287),0)),0)</f>
        <v>38771.049868588059</v>
      </c>
      <c r="F286" s="14">
        <f ca="1">IFERROR(IF(AND(ValuesEntered,Amortization[[#This Row],[payment
date]]&lt;&gt;""),-PPMT(InterestRate/12,1,DurationOfLoan-ROWS($C$4:C286)+1,Amortization[[#This Row],[opening
balance]]),""),0)</f>
        <v>13593.074074773996</v>
      </c>
      <c r="G286" s="14">
        <f ca="1">IF(Amortization[[#This Row],[payment
date]]="",0,PropertyTaxAmount)</f>
        <v>375</v>
      </c>
      <c r="H286" s="14">
        <f ca="1">IF(Amortization[[#This Row],[payment
date]]="",0,Amortization[[#This Row],[interest]]+Amortization[[#This Row],[principal]]+Amortization[[#This Row],[property
tax]])</f>
        <v>52739.123943362058</v>
      </c>
      <c r="I286" s="14">
        <f ca="1">IF(Amortization[[#This Row],[payment
date]]="",0,Amortization[[#This Row],[opening
balance]]-Amortization[[#This Row],[principal]])</f>
        <v>2215488.5639193179</v>
      </c>
      <c r="J286" s="18">
        <f ca="1">IF(Amortization[[#This Row],[closing
balance]]&gt;0,LastRow-ROW(),0)</f>
        <v>77</v>
      </c>
    </row>
    <row r="287" spans="2:10" ht="15" customHeight="1" x14ac:dyDescent="0.25">
      <c r="B287" s="15">
        <f>ROWS($B$4:B287)</f>
        <v>284</v>
      </c>
      <c r="C287" s="20">
        <f ca="1">IF(ValuesEntered,IF(Amortization[[#This Row],['#]]&lt;=DurationOfLoan,IF(ROW()-ROW(Amortization[[#Headers],[payment
date]])=1,LoanStart,IF(I286&gt;0,EDATE(C286,1),"")),""),"")</f>
        <v>53832</v>
      </c>
      <c r="D287" s="14">
        <f ca="1">IF(ROW()-ROW(Amortization[[#Headers],[opening
balance]])=1,LoanAmount,IF(Amortization[[#This Row],[payment
date]]="",0,INDEX(Amortization[], ROW()-4,8)))</f>
        <v>2215488.5639193179</v>
      </c>
      <c r="E287" s="14">
        <f ca="1">IF(ValuesEntered,IF(ROW()-ROW(Amortization[[#Headers],[interest]])=1,-IPMT(InterestRate/12,1,DurationOfLoan-ROWS($C$4:C287)+1,Amortization[[#This Row],[opening
balance]]),IFERROR(-IPMT(InterestRate/12,1,Amortization[[#This Row],['#
remaining]],D288),0)),0)</f>
        <v>38529.008193344118</v>
      </c>
      <c r="F287" s="14">
        <f ca="1">IFERROR(IF(AND(ValuesEntered,Amortization[[#This Row],[payment
date]]&lt;&gt;""),-PPMT(InterestRate/12,1,DurationOfLoan-ROWS($C$4:C287)+1,Amortization[[#This Row],[opening
balance]]),""),0)</f>
        <v>13830.952871082542</v>
      </c>
      <c r="G287" s="14">
        <f ca="1">IF(Amortization[[#This Row],[payment
date]]="",0,PropertyTaxAmount)</f>
        <v>375</v>
      </c>
      <c r="H287" s="14">
        <f ca="1">IF(Amortization[[#This Row],[payment
date]]="",0,Amortization[[#This Row],[interest]]+Amortization[[#This Row],[principal]]+Amortization[[#This Row],[property
tax]])</f>
        <v>52734.961064426658</v>
      </c>
      <c r="I287" s="14">
        <f ca="1">IF(Amortization[[#This Row],[payment
date]]="",0,Amortization[[#This Row],[opening
balance]]-Amortization[[#This Row],[principal]])</f>
        <v>2201657.6110482356</v>
      </c>
      <c r="J287" s="18">
        <f ca="1">IF(Amortization[[#This Row],[closing
balance]]&gt;0,LastRow-ROW(),0)</f>
        <v>76</v>
      </c>
    </row>
    <row r="288" spans="2:10" ht="15" customHeight="1" x14ac:dyDescent="0.25">
      <c r="B288" s="15">
        <f>ROWS($B$4:B288)</f>
        <v>285</v>
      </c>
      <c r="C288" s="20">
        <f ca="1">IF(ValuesEntered,IF(Amortization[[#This Row],['#]]&lt;=DurationOfLoan,IF(ROW()-ROW(Amortization[[#Headers],[payment
date]])=1,LoanStart,IF(I287&gt;0,EDATE(C287,1),"")),""),"")</f>
        <v>53863</v>
      </c>
      <c r="D288" s="14">
        <f ca="1">IF(ROW()-ROW(Amortization[[#Headers],[opening
balance]])=1,LoanAmount,IF(Amortization[[#This Row],[payment
date]]="",0,INDEX(Amortization[], ROW()-4,8)))</f>
        <v>2201657.6110482356</v>
      </c>
      <c r="E288" s="14">
        <f ca="1">IF(ValuesEntered,IF(ROW()-ROW(Amortization[[#Headers],[interest]])=1,-IPMT(InterestRate/12,1,DurationOfLoan-ROWS($C$4:C288)+1,Amortization[[#This Row],[opening
balance]]),IFERROR(-IPMT(InterestRate/12,1,Amortization[[#This Row],['#
remaining]],D289),0)),0)</f>
        <v>38282.73078878341</v>
      </c>
      <c r="F288" s="14">
        <f ca="1">IFERROR(IF(AND(ValuesEntered,Amortization[[#This Row],[payment
date]]&lt;&gt;""),-PPMT(InterestRate/12,1,DurationOfLoan-ROWS($C$4:C288)+1,Amortization[[#This Row],[opening
balance]]),""),0)</f>
        <v>14072.99454632649</v>
      </c>
      <c r="G288" s="14">
        <f ca="1">IF(Amortization[[#This Row],[payment
date]]="",0,PropertyTaxAmount)</f>
        <v>375</v>
      </c>
      <c r="H288" s="14">
        <f ca="1">IF(Amortization[[#This Row],[payment
date]]="",0,Amortization[[#This Row],[interest]]+Amortization[[#This Row],[principal]]+Amortization[[#This Row],[property
tax]])</f>
        <v>52730.725335109899</v>
      </c>
      <c r="I288" s="14">
        <f ca="1">IF(Amortization[[#This Row],[payment
date]]="",0,Amortization[[#This Row],[opening
balance]]-Amortization[[#This Row],[principal]])</f>
        <v>2187584.6165019092</v>
      </c>
      <c r="J288" s="18">
        <f ca="1">IF(Amortization[[#This Row],[closing
balance]]&gt;0,LastRow-ROW(),0)</f>
        <v>75</v>
      </c>
    </row>
    <row r="289" spans="2:10" ht="15" customHeight="1" x14ac:dyDescent="0.25">
      <c r="B289" s="15">
        <f>ROWS($B$4:B289)</f>
        <v>286</v>
      </c>
      <c r="C289" s="20">
        <f ca="1">IF(ValuesEntered,IF(Amortization[[#This Row],['#]]&lt;=DurationOfLoan,IF(ROW()-ROW(Amortization[[#Headers],[payment
date]])=1,LoanStart,IF(I288&gt;0,EDATE(C288,1),"")),""),"")</f>
        <v>53893</v>
      </c>
      <c r="D289" s="14">
        <f ca="1">IF(ROW()-ROW(Amortization[[#Headers],[opening
balance]])=1,LoanAmount,IF(Amortization[[#This Row],[payment
date]]="",0,INDEX(Amortization[], ROW()-4,8)))</f>
        <v>2187584.6165019092</v>
      </c>
      <c r="E289" s="14">
        <f ca="1">IF(ValuesEntered,IF(ROW()-ROW(Amortization[[#Headers],[interest]])=1,-IPMT(InterestRate/12,1,DurationOfLoan-ROWS($C$4:C289)+1,Amortization[[#This Row],[opening
balance]]),IFERROR(-IPMT(InterestRate/12,1,Amortization[[#This Row],['#
remaining]],D290),0)),0)</f>
        <v>38032.143529642883</v>
      </c>
      <c r="F289" s="14">
        <f ca="1">IFERROR(IF(AND(ValuesEntered,Amortization[[#This Row],[payment
date]]&lt;&gt;""),-PPMT(InterestRate/12,1,DurationOfLoan-ROWS($C$4:C289)+1,Amortization[[#This Row],[opening
balance]]),""),0)</f>
        <v>14319.2719508872</v>
      </c>
      <c r="G289" s="14">
        <f ca="1">IF(Amortization[[#This Row],[payment
date]]="",0,PropertyTaxAmount)</f>
        <v>375</v>
      </c>
      <c r="H289" s="14">
        <f ca="1">IF(Amortization[[#This Row],[payment
date]]="",0,Amortization[[#This Row],[interest]]+Amortization[[#This Row],[principal]]+Amortization[[#This Row],[property
tax]])</f>
        <v>52726.415480530079</v>
      </c>
      <c r="I289" s="14">
        <f ca="1">IF(Amortization[[#This Row],[payment
date]]="",0,Amortization[[#This Row],[opening
balance]]-Amortization[[#This Row],[principal]])</f>
        <v>2173265.3445510222</v>
      </c>
      <c r="J289" s="18">
        <f ca="1">IF(Amortization[[#This Row],[closing
balance]]&gt;0,LastRow-ROW(),0)</f>
        <v>74</v>
      </c>
    </row>
    <row r="290" spans="2:10" ht="15" customHeight="1" x14ac:dyDescent="0.25">
      <c r="B290" s="15">
        <f>ROWS($B$4:B290)</f>
        <v>287</v>
      </c>
      <c r="C290" s="20">
        <f ca="1">IF(ValuesEntered,IF(Amortization[[#This Row],['#]]&lt;=DurationOfLoan,IF(ROW()-ROW(Amortization[[#Headers],[payment
date]])=1,LoanStart,IF(I289&gt;0,EDATE(C289,1),"")),""),"")</f>
        <v>53924</v>
      </c>
      <c r="D290" s="14">
        <f ca="1">IF(ROW()-ROW(Amortization[[#Headers],[opening
balance]])=1,LoanAmount,IF(Amortization[[#This Row],[payment
date]]="",0,INDEX(Amortization[], ROW()-4,8)))</f>
        <v>2173265.3445510222</v>
      </c>
      <c r="E290" s="14">
        <f ca="1">IF(ValuesEntered,IF(ROW()-ROW(Amortization[[#Headers],[interest]])=1,-IPMT(InterestRate/12,1,DurationOfLoan-ROWS($C$4:C290)+1,Amortization[[#This Row],[opening
balance]]),IFERROR(-IPMT(InterestRate/12,1,Amortization[[#This Row],['#
remaining]],D291),0)),0)</f>
        <v>37777.1709934674</v>
      </c>
      <c r="F290" s="14">
        <f ca="1">IFERROR(IF(AND(ValuesEntered,Amortization[[#This Row],[payment
date]]&lt;&gt;""),-PPMT(InterestRate/12,1,DurationOfLoan-ROWS($C$4:C290)+1,Amortization[[#This Row],[opening
balance]]),""),0)</f>
        <v>14569.859210027731</v>
      </c>
      <c r="G290" s="14">
        <f ca="1">IF(Amortization[[#This Row],[payment
date]]="",0,PropertyTaxAmount)</f>
        <v>375</v>
      </c>
      <c r="H290" s="14">
        <f ca="1">IF(Amortization[[#This Row],[payment
date]]="",0,Amortization[[#This Row],[interest]]+Amortization[[#This Row],[principal]]+Amortization[[#This Row],[property
tax]])</f>
        <v>52722.030203495131</v>
      </c>
      <c r="I290" s="14">
        <f ca="1">IF(Amortization[[#This Row],[payment
date]]="",0,Amortization[[#This Row],[opening
balance]]-Amortization[[#This Row],[principal]])</f>
        <v>2158695.4853409943</v>
      </c>
      <c r="J290" s="18">
        <f ca="1">IF(Amortization[[#This Row],[closing
balance]]&gt;0,LastRow-ROW(),0)</f>
        <v>73</v>
      </c>
    </row>
    <row r="291" spans="2:10" ht="15" customHeight="1" x14ac:dyDescent="0.25">
      <c r="B291" s="15">
        <f>ROWS($B$4:B291)</f>
        <v>288</v>
      </c>
      <c r="C291" s="20">
        <f ca="1">IF(ValuesEntered,IF(Amortization[[#This Row],['#]]&lt;=DurationOfLoan,IF(ROW()-ROW(Amortization[[#Headers],[payment
date]])=1,LoanStart,IF(I290&gt;0,EDATE(C290,1),"")),""),"")</f>
        <v>53955</v>
      </c>
      <c r="D291" s="14">
        <f ca="1">IF(ROW()-ROW(Amortization[[#Headers],[opening
balance]])=1,LoanAmount,IF(Amortization[[#This Row],[payment
date]]="",0,INDEX(Amortization[], ROW()-4,8)))</f>
        <v>2158695.4853409943</v>
      </c>
      <c r="E291" s="14">
        <f ca="1">IF(ValuesEntered,IF(ROW()-ROW(Amortization[[#Headers],[interest]])=1,-IPMT(InterestRate/12,1,DurationOfLoan-ROWS($C$4:C291)+1,Amortization[[#This Row],[opening
balance]]),IFERROR(-IPMT(InterestRate/12,1,Amortization[[#This Row],['#
remaining]],D292),0)),0)</f>
        <v>37517.736437908839</v>
      </c>
      <c r="F291" s="14">
        <f ca="1">IFERROR(IF(AND(ValuesEntered,Amortization[[#This Row],[payment
date]]&lt;&gt;""),-PPMT(InterestRate/12,1,DurationOfLoan-ROWS($C$4:C291)+1,Amortization[[#This Row],[opening
balance]]),""),0)</f>
        <v>14824.831746203217</v>
      </c>
      <c r="G291" s="14">
        <f ca="1">IF(Amortization[[#This Row],[payment
date]]="",0,PropertyTaxAmount)</f>
        <v>375</v>
      </c>
      <c r="H291" s="14">
        <f ca="1">IF(Amortization[[#This Row],[payment
date]]="",0,Amortization[[#This Row],[interest]]+Amortization[[#This Row],[principal]]+Amortization[[#This Row],[property
tax]])</f>
        <v>52717.568184112053</v>
      </c>
      <c r="I291" s="14">
        <f ca="1">IF(Amortization[[#This Row],[payment
date]]="",0,Amortization[[#This Row],[opening
balance]]-Amortization[[#This Row],[principal]])</f>
        <v>2143870.653594791</v>
      </c>
      <c r="J291" s="18">
        <f ca="1">IF(Amortization[[#This Row],[closing
balance]]&gt;0,LastRow-ROW(),0)</f>
        <v>72</v>
      </c>
    </row>
    <row r="292" spans="2:10" ht="15" customHeight="1" x14ac:dyDescent="0.25">
      <c r="B292" s="15">
        <f>ROWS($B$4:B292)</f>
        <v>289</v>
      </c>
      <c r="C292" s="20">
        <f ca="1">IF(ValuesEntered,IF(Amortization[[#This Row],['#]]&lt;=DurationOfLoan,IF(ROW()-ROW(Amortization[[#Headers],[payment
date]])=1,LoanStart,IF(I291&gt;0,EDATE(C291,1),"")),""),"")</f>
        <v>53985</v>
      </c>
      <c r="D292" s="14">
        <f ca="1">IF(ROW()-ROW(Amortization[[#Headers],[opening
balance]])=1,LoanAmount,IF(Amortization[[#This Row],[payment
date]]="",0,INDEX(Amortization[], ROW()-4,8)))</f>
        <v>2143870.653594791</v>
      </c>
      <c r="E292" s="14">
        <f ca="1">IF(ValuesEntered,IF(ROW()-ROW(Amortization[[#Headers],[interest]])=1,-IPMT(InterestRate/12,1,DurationOfLoan-ROWS($C$4:C292)+1,Amortization[[#This Row],[opening
balance]]),IFERROR(-IPMT(InterestRate/12,1,Amortization[[#This Row],['#
remaining]],D293),0)),0)</f>
        <v>37253.761777628002</v>
      </c>
      <c r="F292" s="14">
        <f ca="1">IFERROR(IF(AND(ValuesEntered,Amortization[[#This Row],[payment
date]]&lt;&gt;""),-PPMT(InterestRate/12,1,DurationOfLoan-ROWS($C$4:C292)+1,Amortization[[#This Row],[opening
balance]]),""),0)</f>
        <v>15084.266301761767</v>
      </c>
      <c r="G292" s="14">
        <f ca="1">IF(Amortization[[#This Row],[payment
date]]="",0,PropertyTaxAmount)</f>
        <v>375</v>
      </c>
      <c r="H292" s="14">
        <f ca="1">IF(Amortization[[#This Row],[payment
date]]="",0,Amortization[[#This Row],[interest]]+Amortization[[#This Row],[principal]]+Amortization[[#This Row],[property
tax]])</f>
        <v>52713.028079389769</v>
      </c>
      <c r="I292" s="14">
        <f ca="1">IF(Amortization[[#This Row],[payment
date]]="",0,Amortization[[#This Row],[opening
balance]]-Amortization[[#This Row],[principal]])</f>
        <v>2128786.3872930291</v>
      </c>
      <c r="J292" s="18">
        <f ca="1">IF(Amortization[[#This Row],[closing
balance]]&gt;0,LastRow-ROW(),0)</f>
        <v>71</v>
      </c>
    </row>
    <row r="293" spans="2:10" ht="15" customHeight="1" x14ac:dyDescent="0.25">
      <c r="B293" s="15">
        <f>ROWS($B$4:B293)</f>
        <v>290</v>
      </c>
      <c r="C293" s="20">
        <f ca="1">IF(ValuesEntered,IF(Amortization[[#This Row],['#]]&lt;=DurationOfLoan,IF(ROW()-ROW(Amortization[[#Headers],[payment
date]])=1,LoanStart,IF(I292&gt;0,EDATE(C292,1),"")),""),"")</f>
        <v>54016</v>
      </c>
      <c r="D293" s="14">
        <f ca="1">IF(ROW()-ROW(Amortization[[#Headers],[opening
balance]])=1,LoanAmount,IF(Amortization[[#This Row],[payment
date]]="",0,INDEX(Amortization[], ROW()-4,8)))</f>
        <v>2128786.3872930291</v>
      </c>
      <c r="E293" s="14">
        <f ca="1">IF(ValuesEntered,IF(ROW()-ROW(Amortization[[#Headers],[interest]])=1,-IPMT(InterestRate/12,1,DurationOfLoan-ROWS($C$4:C293)+1,Amortization[[#This Row],[opening
balance]]),IFERROR(-IPMT(InterestRate/12,1,Amortization[[#This Row],['#
remaining]],D294),0)),0)</f>
        <v>36985.167560792259</v>
      </c>
      <c r="F293" s="14">
        <f ca="1">IFERROR(IF(AND(ValuesEntered,Amortization[[#This Row],[payment
date]]&lt;&gt;""),-PPMT(InterestRate/12,1,DurationOfLoan-ROWS($C$4:C293)+1,Amortization[[#This Row],[opening
balance]]),""),0)</f>
        <v>15348.240962042604</v>
      </c>
      <c r="G293" s="14">
        <f ca="1">IF(Amortization[[#This Row],[payment
date]]="",0,PropertyTaxAmount)</f>
        <v>375</v>
      </c>
      <c r="H293" s="14">
        <f ca="1">IF(Amortization[[#This Row],[payment
date]]="",0,Amortization[[#This Row],[interest]]+Amortization[[#This Row],[principal]]+Amortization[[#This Row],[property
tax]])</f>
        <v>52708.408522834863</v>
      </c>
      <c r="I293" s="14">
        <f ca="1">IF(Amortization[[#This Row],[payment
date]]="",0,Amortization[[#This Row],[opening
balance]]-Amortization[[#This Row],[principal]])</f>
        <v>2113438.1463309866</v>
      </c>
      <c r="J293" s="18">
        <f ca="1">IF(Amortization[[#This Row],[closing
balance]]&gt;0,LastRow-ROW(),0)</f>
        <v>70</v>
      </c>
    </row>
    <row r="294" spans="2:10" ht="15" customHeight="1" x14ac:dyDescent="0.25">
      <c r="B294" s="15">
        <f>ROWS($B$4:B294)</f>
        <v>291</v>
      </c>
      <c r="C294" s="20">
        <f ca="1">IF(ValuesEntered,IF(Amortization[[#This Row],['#]]&lt;=DurationOfLoan,IF(ROW()-ROW(Amortization[[#Headers],[payment
date]])=1,LoanStart,IF(I293&gt;0,EDATE(C293,1),"")),""),"")</f>
        <v>54046</v>
      </c>
      <c r="D294" s="14">
        <f ca="1">IF(ROW()-ROW(Amortization[[#Headers],[opening
balance]])=1,LoanAmount,IF(Amortization[[#This Row],[payment
date]]="",0,INDEX(Amortization[], ROW()-4,8)))</f>
        <v>2113438.1463309866</v>
      </c>
      <c r="E294" s="14">
        <f ca="1">IF(ValuesEntered,IF(ROW()-ROW(Amortization[[#Headers],[interest]])=1,-IPMT(InterestRate/12,1,DurationOfLoan-ROWS($C$4:C294)+1,Amortization[[#This Row],[opening
balance]]),IFERROR(-IPMT(InterestRate/12,1,Amortization[[#This Row],['#
remaining]],D295),0)),0)</f>
        <v>36711.872945161893</v>
      </c>
      <c r="F294" s="14">
        <f ca="1">IFERROR(IF(AND(ValuesEntered,Amortization[[#This Row],[payment
date]]&lt;&gt;""),-PPMT(InterestRate/12,1,DurationOfLoan-ROWS($C$4:C294)+1,Amortization[[#This Row],[opening
balance]]),""),0)</f>
        <v>15616.835178878342</v>
      </c>
      <c r="G294" s="14">
        <f ca="1">IF(Amortization[[#This Row],[payment
date]]="",0,PropertyTaxAmount)</f>
        <v>375</v>
      </c>
      <c r="H294" s="14">
        <f ca="1">IF(Amortization[[#This Row],[payment
date]]="",0,Amortization[[#This Row],[interest]]+Amortization[[#This Row],[principal]]+Amortization[[#This Row],[property
tax]])</f>
        <v>52703.708124040233</v>
      </c>
      <c r="I294" s="14">
        <f ca="1">IF(Amortization[[#This Row],[payment
date]]="",0,Amortization[[#This Row],[opening
balance]]-Amortization[[#This Row],[principal]])</f>
        <v>2097821.3111521085</v>
      </c>
      <c r="J294" s="18">
        <f ca="1">IF(Amortization[[#This Row],[closing
balance]]&gt;0,LastRow-ROW(),0)</f>
        <v>69</v>
      </c>
    </row>
    <row r="295" spans="2:10" ht="15" customHeight="1" x14ac:dyDescent="0.25">
      <c r="B295" s="15">
        <f>ROWS($B$4:B295)</f>
        <v>292</v>
      </c>
      <c r="C295" s="20">
        <f ca="1">IF(ValuesEntered,IF(Amortization[[#This Row],['#]]&lt;=DurationOfLoan,IF(ROW()-ROW(Amortization[[#Headers],[payment
date]])=1,LoanStart,IF(I294&gt;0,EDATE(C294,1),"")),""),"")</f>
        <v>54077</v>
      </c>
      <c r="D295" s="14">
        <f ca="1">IF(ROW()-ROW(Amortization[[#Headers],[opening
balance]])=1,LoanAmount,IF(Amortization[[#This Row],[payment
date]]="",0,INDEX(Amortization[], ROW()-4,8)))</f>
        <v>2097821.3111521085</v>
      </c>
      <c r="E295" s="14">
        <f ca="1">IF(ValuesEntered,IF(ROW()-ROW(Amortization[[#Headers],[interest]])=1,-IPMT(InterestRate/12,1,DurationOfLoan-ROWS($C$4:C295)+1,Amortization[[#This Row],[opening
balance]]),IFERROR(-IPMT(InterestRate/12,1,Amortization[[#This Row],['#
remaining]],D296),0)),0)</f>
        <v>36433.795673757995</v>
      </c>
      <c r="F295" s="14">
        <f ca="1">IFERROR(IF(AND(ValuesEntered,Amortization[[#This Row],[payment
date]]&lt;&gt;""),-PPMT(InterestRate/12,1,DurationOfLoan-ROWS($C$4:C295)+1,Amortization[[#This Row],[opening
balance]]),""),0)</f>
        <v>15890.129794508719</v>
      </c>
      <c r="G295" s="14">
        <f ca="1">IF(Amortization[[#This Row],[payment
date]]="",0,PropertyTaxAmount)</f>
        <v>375</v>
      </c>
      <c r="H295" s="14">
        <f ca="1">IF(Amortization[[#This Row],[payment
date]]="",0,Amortization[[#This Row],[interest]]+Amortization[[#This Row],[principal]]+Amortization[[#This Row],[property
tax]])</f>
        <v>52698.925468266716</v>
      </c>
      <c r="I295" s="14">
        <f ca="1">IF(Amortization[[#This Row],[payment
date]]="",0,Amortization[[#This Row],[opening
balance]]-Amortization[[#This Row],[principal]])</f>
        <v>2081931.1813575998</v>
      </c>
      <c r="J295" s="18">
        <f ca="1">IF(Amortization[[#This Row],[closing
balance]]&gt;0,LastRow-ROW(),0)</f>
        <v>68</v>
      </c>
    </row>
    <row r="296" spans="2:10" ht="15" customHeight="1" x14ac:dyDescent="0.25">
      <c r="B296" s="15">
        <f>ROWS($B$4:B296)</f>
        <v>293</v>
      </c>
      <c r="C296" s="20">
        <f ca="1">IF(ValuesEntered,IF(Amortization[[#This Row],['#]]&lt;=DurationOfLoan,IF(ROW()-ROW(Amortization[[#Headers],[payment
date]])=1,LoanStart,IF(I295&gt;0,EDATE(C295,1),"")),""),"")</f>
        <v>54108</v>
      </c>
      <c r="D296" s="14">
        <f ca="1">IF(ROW()-ROW(Amortization[[#Headers],[opening
balance]])=1,LoanAmount,IF(Amortization[[#This Row],[payment
date]]="",0,INDEX(Amortization[], ROW()-4,8)))</f>
        <v>2081931.1813575998</v>
      </c>
      <c r="E296" s="14">
        <f ca="1">IF(ValuesEntered,IF(ROW()-ROW(Amortization[[#Headers],[interest]])=1,-IPMT(InterestRate/12,1,DurationOfLoan-ROWS($C$4:C296)+1,Amortization[[#This Row],[opening
balance]]),IFERROR(-IPMT(InterestRate/12,1,Amortization[[#This Row],['#
remaining]],D297),0)),0)</f>
        <v>36150.85205010452</v>
      </c>
      <c r="F296" s="14">
        <f ca="1">IFERROR(IF(AND(ValuesEntered,Amortization[[#This Row],[payment
date]]&lt;&gt;""),-PPMT(InterestRate/12,1,DurationOfLoan-ROWS($C$4:C296)+1,Amortization[[#This Row],[opening
balance]]),""),0)</f>
        <v>16168.207065912624</v>
      </c>
      <c r="G296" s="14">
        <f ca="1">IF(Amortization[[#This Row],[payment
date]]="",0,PropertyTaxAmount)</f>
        <v>375</v>
      </c>
      <c r="H296" s="14">
        <f ca="1">IF(Amortization[[#This Row],[payment
date]]="",0,Amortization[[#This Row],[interest]]+Amortization[[#This Row],[principal]]+Amortization[[#This Row],[property
tax]])</f>
        <v>52694.059116017146</v>
      </c>
      <c r="I296" s="14">
        <f ca="1">IF(Amortization[[#This Row],[payment
date]]="",0,Amortization[[#This Row],[opening
balance]]-Amortization[[#This Row],[principal]])</f>
        <v>2065762.9742916871</v>
      </c>
      <c r="J296" s="18">
        <f ca="1">IF(Amortization[[#This Row],[closing
balance]]&gt;0,LastRow-ROW(),0)</f>
        <v>67</v>
      </c>
    </row>
    <row r="297" spans="2:10" ht="15" customHeight="1" x14ac:dyDescent="0.25">
      <c r="B297" s="15">
        <f>ROWS($B$4:B297)</f>
        <v>294</v>
      </c>
      <c r="C297" s="20">
        <f ca="1">IF(ValuesEntered,IF(Amortization[[#This Row],['#]]&lt;=DurationOfLoan,IF(ROW()-ROW(Amortization[[#Headers],[payment
date]])=1,LoanStart,IF(I296&gt;0,EDATE(C296,1),"")),""),"")</f>
        <v>54137</v>
      </c>
      <c r="D297" s="14">
        <f ca="1">IF(ROW()-ROW(Amortization[[#Headers],[opening
balance]])=1,LoanAmount,IF(Amortization[[#This Row],[payment
date]]="",0,INDEX(Amortization[], ROW()-4,8)))</f>
        <v>2065762.9742916871</v>
      </c>
      <c r="E297" s="14">
        <f ca="1">IF(ValuesEntered,IF(ROW()-ROW(Amortization[[#Headers],[interest]])=1,-IPMT(InterestRate/12,1,DurationOfLoan-ROWS($C$4:C297)+1,Amortization[[#This Row],[opening
balance]]),IFERROR(-IPMT(InterestRate/12,1,Amortization[[#This Row],['#
remaining]],D298),0)),0)</f>
        <v>35862.956913037116</v>
      </c>
      <c r="F297" s="14">
        <f ca="1">IFERROR(IF(AND(ValuesEntered,Amortization[[#This Row],[payment
date]]&lt;&gt;""),-PPMT(InterestRate/12,1,DurationOfLoan-ROWS($C$4:C297)+1,Amortization[[#This Row],[opening
balance]]),""),0)</f>
        <v>16451.150689566093</v>
      </c>
      <c r="G297" s="14">
        <f ca="1">IF(Amortization[[#This Row],[payment
date]]="",0,PropertyTaxAmount)</f>
        <v>375</v>
      </c>
      <c r="H297" s="14">
        <f ca="1">IF(Amortization[[#This Row],[payment
date]]="",0,Amortization[[#This Row],[interest]]+Amortization[[#This Row],[principal]]+Amortization[[#This Row],[property
tax]])</f>
        <v>52689.10760260321</v>
      </c>
      <c r="I297" s="14">
        <f ca="1">IF(Amortization[[#This Row],[payment
date]]="",0,Amortization[[#This Row],[opening
balance]]-Amortization[[#This Row],[principal]])</f>
        <v>2049311.8236021211</v>
      </c>
      <c r="J297" s="18">
        <f ca="1">IF(Amortization[[#This Row],[closing
balance]]&gt;0,LastRow-ROW(),0)</f>
        <v>66</v>
      </c>
    </row>
    <row r="298" spans="2:10" ht="15" customHeight="1" x14ac:dyDescent="0.25">
      <c r="B298" s="15">
        <f>ROWS($B$4:B298)</f>
        <v>295</v>
      </c>
      <c r="C298" s="20">
        <f ca="1">IF(ValuesEntered,IF(Amortization[[#This Row],['#]]&lt;=DurationOfLoan,IF(ROW()-ROW(Amortization[[#Headers],[payment
date]])=1,LoanStart,IF(I297&gt;0,EDATE(C297,1),"")),""),"")</f>
        <v>54168</v>
      </c>
      <c r="D298" s="14">
        <f ca="1">IF(ROW()-ROW(Amortization[[#Headers],[opening
balance]])=1,LoanAmount,IF(Amortization[[#This Row],[payment
date]]="",0,INDEX(Amortization[], ROW()-4,8)))</f>
        <v>2049311.8236021211</v>
      </c>
      <c r="E298" s="14">
        <f ca="1">IF(ValuesEntered,IF(ROW()-ROW(Amortization[[#Headers],[interest]])=1,-IPMT(InterestRate/12,1,DurationOfLoan-ROWS($C$4:C298)+1,Amortization[[#This Row],[opening
balance]]),IFERROR(-IPMT(InterestRate/12,1,Amortization[[#This Row],['#
remaining]],D299),0)),0)</f>
        <v>35570.023611071032</v>
      </c>
      <c r="F298" s="14">
        <f ca="1">IFERROR(IF(AND(ValuesEntered,Amortization[[#This Row],[payment
date]]&lt;&gt;""),-PPMT(InterestRate/12,1,DurationOfLoan-ROWS($C$4:C298)+1,Amortization[[#This Row],[opening
balance]]),""),0)</f>
        <v>16739.045826633497</v>
      </c>
      <c r="G298" s="14">
        <f ca="1">IF(Amortization[[#This Row],[payment
date]]="",0,PropertyTaxAmount)</f>
        <v>375</v>
      </c>
      <c r="H298" s="14">
        <f ca="1">IF(Amortization[[#This Row],[payment
date]]="",0,Amortization[[#This Row],[interest]]+Amortization[[#This Row],[principal]]+Amortization[[#This Row],[property
tax]])</f>
        <v>52684.069437704529</v>
      </c>
      <c r="I298" s="14">
        <f ca="1">IF(Amortization[[#This Row],[payment
date]]="",0,Amortization[[#This Row],[opening
balance]]-Amortization[[#This Row],[principal]])</f>
        <v>2032572.7777754876</v>
      </c>
      <c r="J298" s="18">
        <f ca="1">IF(Amortization[[#This Row],[closing
balance]]&gt;0,LastRow-ROW(),0)</f>
        <v>65</v>
      </c>
    </row>
    <row r="299" spans="2:10" ht="15" customHeight="1" x14ac:dyDescent="0.25">
      <c r="B299" s="15">
        <f>ROWS($B$4:B299)</f>
        <v>296</v>
      </c>
      <c r="C299" s="20">
        <f ca="1">IF(ValuesEntered,IF(Amortization[[#This Row],['#]]&lt;=DurationOfLoan,IF(ROW()-ROW(Amortization[[#Headers],[payment
date]])=1,LoanStart,IF(I298&gt;0,EDATE(C298,1),"")),""),"")</f>
        <v>54198</v>
      </c>
      <c r="D299" s="14">
        <f ca="1">IF(ROW()-ROW(Amortization[[#Headers],[opening
balance]])=1,LoanAmount,IF(Amortization[[#This Row],[payment
date]]="",0,INDEX(Amortization[], ROW()-4,8)))</f>
        <v>2032572.7777754876</v>
      </c>
      <c r="E299" s="14">
        <f ca="1">IF(ValuesEntered,IF(ROW()-ROW(Amortization[[#Headers],[interest]])=1,-IPMT(InterestRate/12,1,DurationOfLoan-ROWS($C$4:C299)+1,Amortization[[#This Row],[opening
balance]]),IFERROR(-IPMT(InterestRate/12,1,Amortization[[#This Row],['#
remaining]],D300),0)),0)</f>
        <v>35271.963976320541</v>
      </c>
      <c r="F299" s="14">
        <f ca="1">IFERROR(IF(AND(ValuesEntered,Amortization[[#This Row],[payment
date]]&lt;&gt;""),-PPMT(InterestRate/12,1,DurationOfLoan-ROWS($C$4:C299)+1,Amortization[[#This Row],[opening
balance]]),""),0)</f>
        <v>17031.979128599585</v>
      </c>
      <c r="G299" s="14">
        <f ca="1">IF(Amortization[[#This Row],[payment
date]]="",0,PropertyTaxAmount)</f>
        <v>375</v>
      </c>
      <c r="H299" s="14">
        <f ca="1">IF(Amortization[[#This Row],[payment
date]]="",0,Amortization[[#This Row],[interest]]+Amortization[[#This Row],[principal]]+Amortization[[#This Row],[property
tax]])</f>
        <v>52678.943104920123</v>
      </c>
      <c r="I299" s="14">
        <f ca="1">IF(Amortization[[#This Row],[payment
date]]="",0,Amortization[[#This Row],[opening
balance]]-Amortization[[#This Row],[principal]])</f>
        <v>2015540.798646888</v>
      </c>
      <c r="J299" s="18">
        <f ca="1">IF(Amortization[[#This Row],[closing
balance]]&gt;0,LastRow-ROW(),0)</f>
        <v>64</v>
      </c>
    </row>
    <row r="300" spans="2:10" ht="15" customHeight="1" x14ac:dyDescent="0.25">
      <c r="B300" s="15">
        <f>ROWS($B$4:B300)</f>
        <v>297</v>
      </c>
      <c r="C300" s="20">
        <f ca="1">IF(ValuesEntered,IF(Amortization[[#This Row],['#]]&lt;=DurationOfLoan,IF(ROW()-ROW(Amortization[[#Headers],[payment
date]])=1,LoanStart,IF(I299&gt;0,EDATE(C299,1),"")),""),"")</f>
        <v>54229</v>
      </c>
      <c r="D300" s="14">
        <f ca="1">IF(ROW()-ROW(Amortization[[#Headers],[opening
balance]])=1,LoanAmount,IF(Amortization[[#This Row],[payment
date]]="",0,INDEX(Amortization[], ROW()-4,8)))</f>
        <v>2015540.798646888</v>
      </c>
      <c r="E300" s="14">
        <f ca="1">IF(ValuesEntered,IF(ROW()-ROW(Amortization[[#Headers],[interest]])=1,-IPMT(InterestRate/12,1,DurationOfLoan-ROWS($C$4:C300)+1,Amortization[[#This Row],[opening
balance]]),IFERROR(-IPMT(InterestRate/12,1,Amortization[[#This Row],['#
remaining]],D301),0)),0)</f>
        <v>34968.688297961911</v>
      </c>
      <c r="F300" s="14">
        <f ca="1">IFERROR(IF(AND(ValuesEntered,Amortization[[#This Row],[payment
date]]&lt;&gt;""),-PPMT(InterestRate/12,1,DurationOfLoan-ROWS($C$4:C300)+1,Amortization[[#This Row],[opening
balance]]),""),0)</f>
        <v>17330.03876335008</v>
      </c>
      <c r="G300" s="14">
        <f ca="1">IF(Amortization[[#This Row],[payment
date]]="",0,PropertyTaxAmount)</f>
        <v>375</v>
      </c>
      <c r="H300" s="14">
        <f ca="1">IF(Amortization[[#This Row],[payment
date]]="",0,Amortization[[#This Row],[interest]]+Amortization[[#This Row],[principal]]+Amortization[[#This Row],[property
tax]])</f>
        <v>52673.727061311991</v>
      </c>
      <c r="I300" s="14">
        <f ca="1">IF(Amortization[[#This Row],[payment
date]]="",0,Amortization[[#This Row],[opening
balance]]-Amortization[[#This Row],[principal]])</f>
        <v>1998210.7598835379</v>
      </c>
      <c r="J300" s="18">
        <f ca="1">IF(Amortization[[#This Row],[closing
balance]]&gt;0,LastRow-ROW(),0)</f>
        <v>63</v>
      </c>
    </row>
    <row r="301" spans="2:10" ht="15" customHeight="1" x14ac:dyDescent="0.25">
      <c r="B301" s="15">
        <f>ROWS($B$4:B301)</f>
        <v>298</v>
      </c>
      <c r="C301" s="20">
        <f ca="1">IF(ValuesEntered,IF(Amortization[[#This Row],['#]]&lt;=DurationOfLoan,IF(ROW()-ROW(Amortization[[#Headers],[payment
date]])=1,LoanStart,IF(I300&gt;0,EDATE(C300,1),"")),""),"")</f>
        <v>54259</v>
      </c>
      <c r="D301" s="14">
        <f ca="1">IF(ROW()-ROW(Amortization[[#Headers],[opening
balance]])=1,LoanAmount,IF(Amortization[[#This Row],[payment
date]]="",0,INDEX(Amortization[], ROW()-4,8)))</f>
        <v>1998210.7598835379</v>
      </c>
      <c r="E301" s="14">
        <f ca="1">IF(ValuesEntered,IF(ROW()-ROW(Amortization[[#Headers],[interest]])=1,-IPMT(InterestRate/12,1,DurationOfLoan-ROWS($C$4:C301)+1,Amortization[[#This Row],[opening
balance]]),IFERROR(-IPMT(InterestRate/12,1,Amortization[[#This Row],['#
remaining]],D302),0)),0)</f>
        <v>34660.10529523201</v>
      </c>
      <c r="F301" s="14">
        <f ca="1">IFERROR(IF(AND(ValuesEntered,Amortization[[#This Row],[payment
date]]&lt;&gt;""),-PPMT(InterestRate/12,1,DurationOfLoan-ROWS($C$4:C301)+1,Amortization[[#This Row],[opening
balance]]),""),0)</f>
        <v>17633.31444170871</v>
      </c>
      <c r="G301" s="14">
        <f ca="1">IF(Amortization[[#This Row],[payment
date]]="",0,PropertyTaxAmount)</f>
        <v>375</v>
      </c>
      <c r="H301" s="14">
        <f ca="1">IF(Amortization[[#This Row],[payment
date]]="",0,Amortization[[#This Row],[interest]]+Amortization[[#This Row],[principal]]+Amortization[[#This Row],[property
tax]])</f>
        <v>52668.419736940719</v>
      </c>
      <c r="I301" s="14">
        <f ca="1">IF(Amortization[[#This Row],[payment
date]]="",0,Amortization[[#This Row],[opening
balance]]-Amortization[[#This Row],[principal]])</f>
        <v>1980577.4454418293</v>
      </c>
      <c r="J301" s="18">
        <f ca="1">IF(Amortization[[#This Row],[closing
balance]]&gt;0,LastRow-ROW(),0)</f>
        <v>62</v>
      </c>
    </row>
    <row r="302" spans="2:10" ht="15" customHeight="1" x14ac:dyDescent="0.25">
      <c r="B302" s="15">
        <f>ROWS($B$4:B302)</f>
        <v>299</v>
      </c>
      <c r="C302" s="20">
        <f ca="1">IF(ValuesEntered,IF(Amortization[[#This Row],['#]]&lt;=DurationOfLoan,IF(ROW()-ROW(Amortization[[#Headers],[payment
date]])=1,LoanStart,IF(I301&gt;0,EDATE(C301,1),"")),""),"")</f>
        <v>54290</v>
      </c>
      <c r="D302" s="14">
        <f ca="1">IF(ROW()-ROW(Amortization[[#Headers],[opening
balance]])=1,LoanAmount,IF(Amortization[[#This Row],[payment
date]]="",0,INDEX(Amortization[], ROW()-4,8)))</f>
        <v>1980577.4454418293</v>
      </c>
      <c r="E302" s="14">
        <f ca="1">IF(ValuesEntered,IF(ROW()-ROW(Amortization[[#Headers],[interest]])=1,-IPMT(InterestRate/12,1,DurationOfLoan-ROWS($C$4:C302)+1,Amortization[[#This Row],[opening
balance]]),IFERROR(-IPMT(InterestRate/12,1,Amortization[[#This Row],['#
remaining]],D303),0)),0)</f>
        <v>34346.122089954333</v>
      </c>
      <c r="F302" s="14">
        <f ca="1">IFERROR(IF(AND(ValuesEntered,Amortization[[#This Row],[payment
date]]&lt;&gt;""),-PPMT(InterestRate/12,1,DurationOfLoan-ROWS($C$4:C302)+1,Amortization[[#This Row],[opening
balance]]),""),0)</f>
        <v>17941.897444438608</v>
      </c>
      <c r="G302" s="14">
        <f ca="1">IF(Amortization[[#This Row],[payment
date]]="",0,PropertyTaxAmount)</f>
        <v>375</v>
      </c>
      <c r="H302" s="14">
        <f ca="1">IF(Amortization[[#This Row],[payment
date]]="",0,Amortization[[#This Row],[interest]]+Amortization[[#This Row],[principal]]+Amortization[[#This Row],[property
tax]])</f>
        <v>52663.019534392937</v>
      </c>
      <c r="I302" s="14">
        <f ca="1">IF(Amortization[[#This Row],[payment
date]]="",0,Amortization[[#This Row],[opening
balance]]-Amortization[[#This Row],[principal]])</f>
        <v>1962635.5479973906</v>
      </c>
      <c r="J302" s="18">
        <f ca="1">IF(Amortization[[#This Row],[closing
balance]]&gt;0,LastRow-ROW(),0)</f>
        <v>61</v>
      </c>
    </row>
    <row r="303" spans="2:10" ht="15" customHeight="1" x14ac:dyDescent="0.25">
      <c r="B303" s="15">
        <f>ROWS($B$4:B303)</f>
        <v>300</v>
      </c>
      <c r="C303" s="20">
        <f ca="1">IF(ValuesEntered,IF(Amortization[[#This Row],['#]]&lt;=DurationOfLoan,IF(ROW()-ROW(Amortization[[#Headers],[payment
date]])=1,LoanStart,IF(I302&gt;0,EDATE(C302,1),"")),""),"")</f>
        <v>54321</v>
      </c>
      <c r="D303" s="14">
        <f ca="1">IF(ROW()-ROW(Amortization[[#Headers],[opening
balance]])=1,LoanAmount,IF(Amortization[[#This Row],[payment
date]]="",0,INDEX(Amortization[], ROW()-4,8)))</f>
        <v>1962635.5479973906</v>
      </c>
      <c r="E303" s="14">
        <f ca="1">IF(ValuesEntered,IF(ROW()-ROW(Amortization[[#Headers],[interest]])=1,-IPMT(InterestRate/12,1,DurationOfLoan-ROWS($C$4:C303)+1,Amortization[[#This Row],[opening
balance]]),IFERROR(-IPMT(InterestRate/12,1,Amortization[[#This Row],['#
remaining]],D304),0)),0)</f>
        <v>34026.644178584298</v>
      </c>
      <c r="F303" s="14">
        <f ca="1">IFERROR(IF(AND(ValuesEntered,Amortization[[#This Row],[payment
date]]&lt;&gt;""),-PPMT(InterestRate/12,1,DurationOfLoan-ROWS($C$4:C303)+1,Amortization[[#This Row],[opening
balance]]),""),0)</f>
        <v>18255.880649716284</v>
      </c>
      <c r="G303" s="14">
        <f ca="1">IF(Amortization[[#This Row],[payment
date]]="",0,PropertyTaxAmount)</f>
        <v>375</v>
      </c>
      <c r="H303" s="14">
        <f ca="1">IF(Amortization[[#This Row],[payment
date]]="",0,Amortization[[#This Row],[interest]]+Amortization[[#This Row],[principal]]+Amortization[[#This Row],[property
tax]])</f>
        <v>52657.524828300579</v>
      </c>
      <c r="I303" s="14">
        <f ca="1">IF(Amortization[[#This Row],[payment
date]]="",0,Amortization[[#This Row],[opening
balance]]-Amortization[[#This Row],[principal]])</f>
        <v>1944379.6673476743</v>
      </c>
      <c r="J303" s="18">
        <f ca="1">IF(Amortization[[#This Row],[closing
balance]]&gt;0,LastRow-ROW(),0)</f>
        <v>60</v>
      </c>
    </row>
    <row r="304" spans="2:10" ht="15" customHeight="1" x14ac:dyDescent="0.25">
      <c r="B304" s="15">
        <f>ROWS($B$4:B304)</f>
        <v>301</v>
      </c>
      <c r="C304" s="20">
        <f ca="1">IF(ValuesEntered,IF(Amortization[[#This Row],['#]]&lt;=DurationOfLoan,IF(ROW()-ROW(Amortization[[#Headers],[payment
date]])=1,LoanStart,IF(I303&gt;0,EDATE(C303,1),"")),""),"")</f>
        <v>54351</v>
      </c>
      <c r="D304" s="14">
        <f ca="1">IF(ROW()-ROW(Amortization[[#Headers],[opening
balance]])=1,LoanAmount,IF(Amortization[[#This Row],[payment
date]]="",0,INDEX(Amortization[], ROW()-4,8)))</f>
        <v>1944379.6673476743</v>
      </c>
      <c r="E304" s="14">
        <f ca="1">IF(ValuesEntered,IF(ROW()-ROW(Amortization[[#Headers],[interest]])=1,-IPMT(InterestRate/12,1,DurationOfLoan-ROWS($C$4:C304)+1,Amortization[[#This Row],[opening
balance]]),IFERROR(-IPMT(InterestRate/12,1,Amortization[[#This Row],['#
remaining]],D305),0)),0)</f>
        <v>33701.575403765288</v>
      </c>
      <c r="F304" s="14">
        <f ca="1">IFERROR(IF(AND(ValuesEntered,Amortization[[#This Row],[payment
date]]&lt;&gt;""),-PPMT(InterestRate/12,1,DurationOfLoan-ROWS($C$4:C304)+1,Amortization[[#This Row],[opening
balance]]),""),0)</f>
        <v>18575.358561086316</v>
      </c>
      <c r="G304" s="14">
        <f ca="1">IF(Amortization[[#This Row],[payment
date]]="",0,PropertyTaxAmount)</f>
        <v>375</v>
      </c>
      <c r="H304" s="14">
        <f ca="1">IF(Amortization[[#This Row],[payment
date]]="",0,Amortization[[#This Row],[interest]]+Amortization[[#This Row],[principal]]+Amortization[[#This Row],[property
tax]])</f>
        <v>52651.933964851603</v>
      </c>
      <c r="I304" s="14">
        <f ca="1">IF(Amortization[[#This Row],[payment
date]]="",0,Amortization[[#This Row],[opening
balance]]-Amortization[[#This Row],[principal]])</f>
        <v>1925804.308786588</v>
      </c>
      <c r="J304" s="18">
        <f ca="1">IF(Amortization[[#This Row],[closing
balance]]&gt;0,LastRow-ROW(),0)</f>
        <v>59</v>
      </c>
    </row>
    <row r="305" spans="2:10" ht="15" customHeight="1" x14ac:dyDescent="0.25">
      <c r="B305" s="15">
        <f>ROWS($B$4:B305)</f>
        <v>302</v>
      </c>
      <c r="C305" s="20">
        <f ca="1">IF(ValuesEntered,IF(Amortization[[#This Row],['#]]&lt;=DurationOfLoan,IF(ROW()-ROW(Amortization[[#Headers],[payment
date]])=1,LoanStart,IF(I304&gt;0,EDATE(C304,1),"")),""),"")</f>
        <v>54382</v>
      </c>
      <c r="D305" s="14">
        <f ca="1">IF(ROW()-ROW(Amortization[[#Headers],[opening
balance]])=1,LoanAmount,IF(Amortization[[#This Row],[payment
date]]="",0,INDEX(Amortization[], ROW()-4,8)))</f>
        <v>1925804.308786588</v>
      </c>
      <c r="E305" s="14">
        <f ca="1">IF(ValuesEntered,IF(ROW()-ROW(Amortization[[#Headers],[interest]])=1,-IPMT(InterestRate/12,1,DurationOfLoan-ROWS($C$4:C305)+1,Amortization[[#This Row],[opening
balance]]),IFERROR(-IPMT(InterestRate/12,1,Amortization[[#This Row],['#
remaining]],D306),0)),0)</f>
        <v>33370.817925386946</v>
      </c>
      <c r="F305" s="14">
        <f ca="1">IFERROR(IF(AND(ValuesEntered,Amortization[[#This Row],[payment
date]]&lt;&gt;""),-PPMT(InterestRate/12,1,DurationOfLoan-ROWS($C$4:C305)+1,Amortization[[#This Row],[opening
balance]]),""),0)</f>
        <v>18900.42733590533</v>
      </c>
      <c r="G305" s="14">
        <f ca="1">IF(Amortization[[#This Row],[payment
date]]="",0,PropertyTaxAmount)</f>
        <v>375</v>
      </c>
      <c r="H305" s="14">
        <f ca="1">IF(Amortization[[#This Row],[payment
date]]="",0,Amortization[[#This Row],[interest]]+Amortization[[#This Row],[principal]]+Amortization[[#This Row],[property
tax]])</f>
        <v>52646.245261292279</v>
      </c>
      <c r="I305" s="14">
        <f ca="1">IF(Amortization[[#This Row],[payment
date]]="",0,Amortization[[#This Row],[opening
balance]]-Amortization[[#This Row],[principal]])</f>
        <v>1906903.8814506826</v>
      </c>
      <c r="J305" s="18">
        <f ca="1">IF(Amortization[[#This Row],[closing
balance]]&gt;0,LastRow-ROW(),0)</f>
        <v>58</v>
      </c>
    </row>
    <row r="306" spans="2:10" ht="15" customHeight="1" x14ac:dyDescent="0.25">
      <c r="B306" s="15">
        <f>ROWS($B$4:B306)</f>
        <v>303</v>
      </c>
      <c r="C306" s="20">
        <f ca="1">IF(ValuesEntered,IF(Amortization[[#This Row],['#]]&lt;=DurationOfLoan,IF(ROW()-ROW(Amortization[[#Headers],[payment
date]])=1,LoanStart,IF(I305&gt;0,EDATE(C305,1),"")),""),"")</f>
        <v>54412</v>
      </c>
      <c r="D306" s="14">
        <f ca="1">IF(ROW()-ROW(Amortization[[#Headers],[opening
balance]])=1,LoanAmount,IF(Amortization[[#This Row],[payment
date]]="",0,INDEX(Amortization[], ROW()-4,8)))</f>
        <v>1906903.8814506826</v>
      </c>
      <c r="E306" s="14">
        <f ca="1">IF(ValuesEntered,IF(ROW()-ROW(Amortization[[#Headers],[interest]])=1,-IPMT(InterestRate/12,1,DurationOfLoan-ROWS($C$4:C306)+1,Amortization[[#This Row],[opening
balance]]),IFERROR(-IPMT(InterestRate/12,1,Amortization[[#This Row],['#
remaining]],D307),0)),0)</f>
        <v>33034.272191136981</v>
      </c>
      <c r="F306" s="14">
        <f ca="1">IFERROR(IF(AND(ValuesEntered,Amortization[[#This Row],[payment
date]]&lt;&gt;""),-PPMT(InterestRate/12,1,DurationOfLoan-ROWS($C$4:C306)+1,Amortization[[#This Row],[opening
balance]]),""),0)</f>
        <v>19231.184814283672</v>
      </c>
      <c r="G306" s="14">
        <f ca="1">IF(Amortization[[#This Row],[payment
date]]="",0,PropertyTaxAmount)</f>
        <v>375</v>
      </c>
      <c r="H306" s="14">
        <f ca="1">IF(Amortization[[#This Row],[payment
date]]="",0,Amortization[[#This Row],[interest]]+Amortization[[#This Row],[principal]]+Amortization[[#This Row],[property
tax]])</f>
        <v>52640.457005420656</v>
      </c>
      <c r="I306" s="14">
        <f ca="1">IF(Amortization[[#This Row],[payment
date]]="",0,Amortization[[#This Row],[opening
balance]]-Amortization[[#This Row],[principal]])</f>
        <v>1887672.696636399</v>
      </c>
      <c r="J306" s="18">
        <f ca="1">IF(Amortization[[#This Row],[closing
balance]]&gt;0,LastRow-ROW(),0)</f>
        <v>57</v>
      </c>
    </row>
    <row r="307" spans="2:10" ht="15" customHeight="1" x14ac:dyDescent="0.25">
      <c r="B307" s="15">
        <f>ROWS($B$4:B307)</f>
        <v>304</v>
      </c>
      <c r="C307" s="20">
        <f ca="1">IF(ValuesEntered,IF(Amortization[[#This Row],['#]]&lt;=DurationOfLoan,IF(ROW()-ROW(Amortization[[#Headers],[payment
date]])=1,LoanStart,IF(I306&gt;0,EDATE(C306,1),"")),""),"")</f>
        <v>54443</v>
      </c>
      <c r="D307" s="14">
        <f ca="1">IF(ROW()-ROW(Amortization[[#Headers],[opening
balance]])=1,LoanAmount,IF(Amortization[[#This Row],[payment
date]]="",0,INDEX(Amortization[], ROW()-4,8)))</f>
        <v>1887672.696636399</v>
      </c>
      <c r="E307" s="14">
        <f ca="1">IF(ValuesEntered,IF(ROW()-ROW(Amortization[[#Headers],[interest]])=1,-IPMT(InterestRate/12,1,DurationOfLoan-ROWS($C$4:C307)+1,Amortization[[#This Row],[opening
balance]]),IFERROR(-IPMT(InterestRate/12,1,Amortization[[#This Row],['#
remaining]],D308),0)),0)</f>
        <v>32691.836906537643</v>
      </c>
      <c r="F307" s="14">
        <f ca="1">IFERROR(IF(AND(ValuesEntered,Amortization[[#This Row],[payment
date]]&lt;&gt;""),-PPMT(InterestRate/12,1,DurationOfLoan-ROWS($C$4:C307)+1,Amortization[[#This Row],[opening
balance]]),""),0)</f>
        <v>19567.73054853364</v>
      </c>
      <c r="G307" s="14">
        <f ca="1">IF(Amortization[[#This Row],[payment
date]]="",0,PropertyTaxAmount)</f>
        <v>375</v>
      </c>
      <c r="H307" s="14">
        <f ca="1">IF(Amortization[[#This Row],[payment
date]]="",0,Amortization[[#This Row],[interest]]+Amortization[[#This Row],[principal]]+Amortization[[#This Row],[property
tax]])</f>
        <v>52634.567455071287</v>
      </c>
      <c r="I307" s="14">
        <f ca="1">IF(Amortization[[#This Row],[payment
date]]="",0,Amortization[[#This Row],[opening
balance]]-Amortization[[#This Row],[principal]])</f>
        <v>1868104.9660878654</v>
      </c>
      <c r="J307" s="18">
        <f ca="1">IF(Amortization[[#This Row],[closing
balance]]&gt;0,LastRow-ROW(),0)</f>
        <v>56</v>
      </c>
    </row>
    <row r="308" spans="2:10" ht="15" customHeight="1" x14ac:dyDescent="0.25">
      <c r="B308" s="15">
        <f>ROWS($B$4:B308)</f>
        <v>305</v>
      </c>
      <c r="C308" s="20">
        <f ca="1">IF(ValuesEntered,IF(Amortization[[#This Row],['#]]&lt;=DurationOfLoan,IF(ROW()-ROW(Amortization[[#Headers],[payment
date]])=1,LoanStart,IF(I307&gt;0,EDATE(C307,1),"")),""),"")</f>
        <v>54474</v>
      </c>
      <c r="D308" s="14">
        <f ca="1">IF(ROW()-ROW(Amortization[[#Headers],[opening
balance]])=1,LoanAmount,IF(Amortization[[#This Row],[payment
date]]="",0,INDEX(Amortization[], ROW()-4,8)))</f>
        <v>1868104.9660878654</v>
      </c>
      <c r="E308" s="14">
        <f ca="1">IF(ValuesEntered,IF(ROW()-ROW(Amortization[[#Headers],[interest]])=1,-IPMT(InterestRate/12,1,DurationOfLoan-ROWS($C$4:C308)+1,Amortization[[#This Row],[opening
balance]]),IFERROR(-IPMT(InterestRate/12,1,Amortization[[#This Row],['#
remaining]],D309),0)),0)</f>
        <v>32343.409004457812</v>
      </c>
      <c r="F308" s="14">
        <f ca="1">IFERROR(IF(AND(ValuesEntered,Amortization[[#This Row],[payment
date]]&lt;&gt;""),-PPMT(InterestRate/12,1,DurationOfLoan-ROWS($C$4:C308)+1,Amortization[[#This Row],[opening
balance]]),""),0)</f>
        <v>19910.165833132975</v>
      </c>
      <c r="G308" s="14">
        <f ca="1">IF(Amortization[[#This Row],[payment
date]]="",0,PropertyTaxAmount)</f>
        <v>375</v>
      </c>
      <c r="H308" s="14">
        <f ca="1">IF(Amortization[[#This Row],[payment
date]]="",0,Amortization[[#This Row],[interest]]+Amortization[[#This Row],[principal]]+Amortization[[#This Row],[property
tax]])</f>
        <v>52628.574837590786</v>
      </c>
      <c r="I308" s="14">
        <f ca="1">IF(Amortization[[#This Row],[payment
date]]="",0,Amortization[[#This Row],[opening
balance]]-Amortization[[#This Row],[principal]])</f>
        <v>1848194.8002547324</v>
      </c>
      <c r="J308" s="18">
        <f ca="1">IF(Amortization[[#This Row],[closing
balance]]&gt;0,LastRow-ROW(),0)</f>
        <v>55</v>
      </c>
    </row>
    <row r="309" spans="2:10" ht="15" customHeight="1" x14ac:dyDescent="0.25">
      <c r="B309" s="15">
        <f>ROWS($B$4:B309)</f>
        <v>306</v>
      </c>
      <c r="C309" s="20">
        <f ca="1">IF(ValuesEntered,IF(Amortization[[#This Row],['#]]&lt;=DurationOfLoan,IF(ROW()-ROW(Amortization[[#Headers],[payment
date]])=1,LoanStart,IF(I308&gt;0,EDATE(C308,1),"")),""),"")</f>
        <v>54502</v>
      </c>
      <c r="D309" s="14">
        <f ca="1">IF(ROW()-ROW(Amortization[[#Headers],[opening
balance]])=1,LoanAmount,IF(Amortization[[#This Row],[payment
date]]="",0,INDEX(Amortization[], ROW()-4,8)))</f>
        <v>1848194.8002547324</v>
      </c>
      <c r="E309" s="14">
        <f ca="1">IF(ValuesEntered,IF(ROW()-ROW(Amortization[[#Headers],[interest]])=1,-IPMT(InterestRate/12,1,DurationOfLoan-ROWS($C$4:C309)+1,Amortization[[#This Row],[opening
balance]]),IFERROR(-IPMT(InterestRate/12,1,Amortization[[#This Row],['#
remaining]],D310),0)),0)</f>
        <v>31988.883614091592</v>
      </c>
      <c r="F309" s="14">
        <f ca="1">IFERROR(IF(AND(ValuesEntered,Amortization[[#This Row],[payment
date]]&lt;&gt;""),-PPMT(InterestRate/12,1,DurationOfLoan-ROWS($C$4:C309)+1,Amortization[[#This Row],[opening
balance]]),""),0)</f>
        <v>20258.593735212798</v>
      </c>
      <c r="G309" s="14">
        <f ca="1">IF(Amortization[[#This Row],[payment
date]]="",0,PropertyTaxAmount)</f>
        <v>375</v>
      </c>
      <c r="H309" s="14">
        <f ca="1">IF(Amortization[[#This Row],[payment
date]]="",0,Amortization[[#This Row],[interest]]+Amortization[[#This Row],[principal]]+Amortization[[#This Row],[property
tax]])</f>
        <v>52622.47734930439</v>
      </c>
      <c r="I309" s="14">
        <f ca="1">IF(Amortization[[#This Row],[payment
date]]="",0,Amortization[[#This Row],[opening
balance]]-Amortization[[#This Row],[principal]])</f>
        <v>1827936.2065195197</v>
      </c>
      <c r="J309" s="18">
        <f ca="1">IF(Amortization[[#This Row],[closing
balance]]&gt;0,LastRow-ROW(),0)</f>
        <v>54</v>
      </c>
    </row>
    <row r="310" spans="2:10" ht="15" customHeight="1" x14ac:dyDescent="0.25">
      <c r="B310" s="15">
        <f>ROWS($B$4:B310)</f>
        <v>307</v>
      </c>
      <c r="C310" s="20">
        <f ca="1">IF(ValuesEntered,IF(Amortization[[#This Row],['#]]&lt;=DurationOfLoan,IF(ROW()-ROW(Amortization[[#Headers],[payment
date]])=1,LoanStart,IF(I309&gt;0,EDATE(C309,1),"")),""),"")</f>
        <v>54533</v>
      </c>
      <c r="D310" s="14">
        <f ca="1">IF(ROW()-ROW(Amortization[[#Headers],[opening
balance]])=1,LoanAmount,IF(Amortization[[#This Row],[payment
date]]="",0,INDEX(Amortization[], ROW()-4,8)))</f>
        <v>1827936.2065195197</v>
      </c>
      <c r="E310" s="14">
        <f ca="1">IF(ValuesEntered,IF(ROW()-ROW(Amortization[[#Headers],[interest]])=1,-IPMT(InterestRate/12,1,DurationOfLoan-ROWS($C$4:C310)+1,Amortization[[#This Row],[opening
balance]]),IFERROR(-IPMT(InterestRate/12,1,Amortization[[#This Row],['#
remaining]],D311),0)),0)</f>
        <v>31628.154029393958</v>
      </c>
      <c r="F310" s="14">
        <f ca="1">IFERROR(IF(AND(ValuesEntered,Amortization[[#This Row],[payment
date]]&lt;&gt;""),-PPMT(InterestRate/12,1,DurationOfLoan-ROWS($C$4:C310)+1,Amortization[[#This Row],[opening
balance]]),""),0)</f>
        <v>20613.119125579025</v>
      </c>
      <c r="G310" s="14">
        <f ca="1">IF(Amortization[[#This Row],[payment
date]]="",0,PropertyTaxAmount)</f>
        <v>375</v>
      </c>
      <c r="H310" s="14">
        <f ca="1">IF(Amortization[[#This Row],[payment
date]]="",0,Amortization[[#This Row],[interest]]+Amortization[[#This Row],[principal]]+Amortization[[#This Row],[property
tax]])</f>
        <v>52616.27315497298</v>
      </c>
      <c r="I310" s="14">
        <f ca="1">IF(Amortization[[#This Row],[payment
date]]="",0,Amortization[[#This Row],[opening
balance]]-Amortization[[#This Row],[principal]])</f>
        <v>1807323.0873939407</v>
      </c>
      <c r="J310" s="18">
        <f ca="1">IF(Amortization[[#This Row],[closing
balance]]&gt;0,LastRow-ROW(),0)</f>
        <v>53</v>
      </c>
    </row>
    <row r="311" spans="2:10" ht="15" customHeight="1" x14ac:dyDescent="0.25">
      <c r="B311" s="15">
        <f>ROWS($B$4:B311)</f>
        <v>308</v>
      </c>
      <c r="C311" s="20">
        <f ca="1">IF(ValuesEntered,IF(Amortization[[#This Row],['#]]&lt;=DurationOfLoan,IF(ROW()-ROW(Amortization[[#Headers],[payment
date]])=1,LoanStart,IF(I310&gt;0,EDATE(C310,1),"")),""),"")</f>
        <v>54563</v>
      </c>
      <c r="D311" s="14">
        <f ca="1">IF(ROW()-ROW(Amortization[[#Headers],[opening
balance]])=1,LoanAmount,IF(Amortization[[#This Row],[payment
date]]="",0,INDEX(Amortization[], ROW()-4,8)))</f>
        <v>1807323.0873939407</v>
      </c>
      <c r="E311" s="14">
        <f ca="1">IF(ValuesEntered,IF(ROW()-ROW(Amortization[[#Headers],[interest]])=1,-IPMT(InterestRate/12,1,DurationOfLoan-ROWS($C$4:C311)+1,Amortization[[#This Row],[opening
balance]]),IFERROR(-IPMT(InterestRate/12,1,Amortization[[#This Row],['#
remaining]],D312),0)),0)</f>
        <v>31261.111676964116</v>
      </c>
      <c r="F311" s="14">
        <f ca="1">IFERROR(IF(AND(ValuesEntered,Amortization[[#This Row],[payment
date]]&lt;&gt;""),-PPMT(InterestRate/12,1,DurationOfLoan-ROWS($C$4:C311)+1,Amortization[[#This Row],[opening
balance]]),""),0)</f>
        <v>20973.848710276659</v>
      </c>
      <c r="G311" s="14">
        <f ca="1">IF(Amortization[[#This Row],[payment
date]]="",0,PropertyTaxAmount)</f>
        <v>375</v>
      </c>
      <c r="H311" s="14">
        <f ca="1">IF(Amortization[[#This Row],[payment
date]]="",0,Amortization[[#This Row],[interest]]+Amortization[[#This Row],[principal]]+Amortization[[#This Row],[property
tax]])</f>
        <v>52609.960387240775</v>
      </c>
      <c r="I311" s="14">
        <f ca="1">IF(Amortization[[#This Row],[payment
date]]="",0,Amortization[[#This Row],[opening
balance]]-Amortization[[#This Row],[principal]])</f>
        <v>1786349.238683664</v>
      </c>
      <c r="J311" s="18">
        <f ca="1">IF(Amortization[[#This Row],[closing
balance]]&gt;0,LastRow-ROW(),0)</f>
        <v>52</v>
      </c>
    </row>
    <row r="312" spans="2:10" ht="15" customHeight="1" x14ac:dyDescent="0.25">
      <c r="B312" s="15">
        <f>ROWS($B$4:B312)</f>
        <v>309</v>
      </c>
      <c r="C312" s="20">
        <f ca="1">IF(ValuesEntered,IF(Amortization[[#This Row],['#]]&lt;=DurationOfLoan,IF(ROW()-ROW(Amortization[[#Headers],[payment
date]])=1,LoanStart,IF(I311&gt;0,EDATE(C311,1),"")),""),"")</f>
        <v>54594</v>
      </c>
      <c r="D312" s="14">
        <f ca="1">IF(ROW()-ROW(Amortization[[#Headers],[opening
balance]])=1,LoanAmount,IF(Amortization[[#This Row],[payment
date]]="",0,INDEX(Amortization[], ROW()-4,8)))</f>
        <v>1786349.238683664</v>
      </c>
      <c r="E312" s="14">
        <f ca="1">IF(ValuesEntered,IF(ROW()-ROW(Amortization[[#Headers],[interest]])=1,-IPMT(InterestRate/12,1,DurationOfLoan-ROWS($C$4:C312)+1,Amortization[[#This Row],[opening
balance]]),IFERROR(-IPMT(InterestRate/12,1,Amortization[[#This Row],['#
remaining]],D313),0)),0)</f>
        <v>30887.646083366755</v>
      </c>
      <c r="F312" s="14">
        <f ca="1">IFERROR(IF(AND(ValuesEntered,Amortization[[#This Row],[payment
date]]&lt;&gt;""),-PPMT(InterestRate/12,1,DurationOfLoan-ROWS($C$4:C312)+1,Amortization[[#This Row],[opening
balance]]),""),0)</f>
        <v>21340.891062706502</v>
      </c>
      <c r="G312" s="14">
        <f ca="1">IF(Amortization[[#This Row],[payment
date]]="",0,PropertyTaxAmount)</f>
        <v>375</v>
      </c>
      <c r="H312" s="14">
        <f ca="1">IF(Amortization[[#This Row],[payment
date]]="",0,Amortization[[#This Row],[interest]]+Amortization[[#This Row],[principal]]+Amortization[[#This Row],[property
tax]])</f>
        <v>52603.537146073257</v>
      </c>
      <c r="I312" s="14">
        <f ca="1">IF(Amortization[[#This Row],[payment
date]]="",0,Amortization[[#This Row],[opening
balance]]-Amortization[[#This Row],[principal]])</f>
        <v>1765008.3476209575</v>
      </c>
      <c r="J312" s="18">
        <f ca="1">IF(Amortization[[#This Row],[closing
balance]]&gt;0,LastRow-ROW(),0)</f>
        <v>51</v>
      </c>
    </row>
    <row r="313" spans="2:10" ht="15" customHeight="1" x14ac:dyDescent="0.25">
      <c r="B313" s="15">
        <f>ROWS($B$4:B313)</f>
        <v>310</v>
      </c>
      <c r="C313" s="20">
        <f ca="1">IF(ValuesEntered,IF(Amortization[[#This Row],['#]]&lt;=DurationOfLoan,IF(ROW()-ROW(Amortization[[#Headers],[payment
date]])=1,LoanStart,IF(I312&gt;0,EDATE(C312,1),"")),""),"")</f>
        <v>54624</v>
      </c>
      <c r="D313" s="14">
        <f ca="1">IF(ROW()-ROW(Amortization[[#Headers],[opening
balance]])=1,LoanAmount,IF(Amortization[[#This Row],[payment
date]]="",0,INDEX(Amortization[], ROW()-4,8)))</f>
        <v>1765008.3476209575</v>
      </c>
      <c r="E313" s="14">
        <f ca="1">IF(ValuesEntered,IF(ROW()-ROW(Amortization[[#Headers],[interest]])=1,-IPMT(InterestRate/12,1,DurationOfLoan-ROWS($C$4:C313)+1,Amortization[[#This Row],[opening
balance]]),IFERROR(-IPMT(InterestRate/12,1,Amortization[[#This Row],['#
remaining]],D314),0)),0)</f>
        <v>30507.644841881436</v>
      </c>
      <c r="F313" s="14">
        <f ca="1">IFERROR(IF(AND(ValuesEntered,Amortization[[#This Row],[payment
date]]&lt;&gt;""),-PPMT(InterestRate/12,1,DurationOfLoan-ROWS($C$4:C313)+1,Amortization[[#This Row],[opening
balance]]),""),0)</f>
        <v>21714.356656303862</v>
      </c>
      <c r="G313" s="14">
        <f ca="1">IF(Amortization[[#This Row],[payment
date]]="",0,PropertyTaxAmount)</f>
        <v>375</v>
      </c>
      <c r="H313" s="14">
        <f ca="1">IF(Amortization[[#This Row],[payment
date]]="",0,Amortization[[#This Row],[interest]]+Amortization[[#This Row],[principal]]+Amortization[[#This Row],[property
tax]])</f>
        <v>52597.001498185302</v>
      </c>
      <c r="I313" s="14">
        <f ca="1">IF(Amortization[[#This Row],[payment
date]]="",0,Amortization[[#This Row],[opening
balance]]-Amortization[[#This Row],[principal]])</f>
        <v>1743293.9909646537</v>
      </c>
      <c r="J313" s="18">
        <f ca="1">IF(Amortization[[#This Row],[closing
balance]]&gt;0,LastRow-ROW(),0)</f>
        <v>50</v>
      </c>
    </row>
    <row r="314" spans="2:10" ht="15" customHeight="1" x14ac:dyDescent="0.25">
      <c r="B314" s="15">
        <f>ROWS($B$4:B314)</f>
        <v>311</v>
      </c>
      <c r="C314" s="20">
        <f ca="1">IF(ValuesEntered,IF(Amortization[[#This Row],['#]]&lt;=DurationOfLoan,IF(ROW()-ROW(Amortization[[#Headers],[payment
date]])=1,LoanStart,IF(I313&gt;0,EDATE(C313,1),"")),""),"")</f>
        <v>54655</v>
      </c>
      <c r="D314" s="14">
        <f ca="1">IF(ROW()-ROW(Amortization[[#Headers],[opening
balance]])=1,LoanAmount,IF(Amortization[[#This Row],[payment
date]]="",0,INDEX(Amortization[], ROW()-4,8)))</f>
        <v>1743293.9909646537</v>
      </c>
      <c r="E314" s="14">
        <f ca="1">IF(ValuesEntered,IF(ROW()-ROW(Amortization[[#Headers],[interest]])=1,-IPMT(InterestRate/12,1,DurationOfLoan-ROWS($C$4:C314)+1,Amortization[[#This Row],[opening
balance]]),IFERROR(-IPMT(InterestRate/12,1,Amortization[[#This Row],['#
remaining]],D315),0)),0)</f>
        <v>30120.993578670124</v>
      </c>
      <c r="F314" s="14">
        <f ca="1">IFERROR(IF(AND(ValuesEntered,Amortization[[#This Row],[payment
date]]&lt;&gt;""),-PPMT(InterestRate/12,1,DurationOfLoan-ROWS($C$4:C314)+1,Amortization[[#This Row],[opening
balance]]),""),0)</f>
        <v>22094.357897789178</v>
      </c>
      <c r="G314" s="14">
        <f ca="1">IF(Amortization[[#This Row],[payment
date]]="",0,PropertyTaxAmount)</f>
        <v>375</v>
      </c>
      <c r="H314" s="14">
        <f ca="1">IF(Amortization[[#This Row],[payment
date]]="",0,Amortization[[#This Row],[interest]]+Amortization[[#This Row],[principal]]+Amortization[[#This Row],[property
tax]])</f>
        <v>52590.351476459298</v>
      </c>
      <c r="I314" s="14">
        <f ca="1">IF(Amortization[[#This Row],[payment
date]]="",0,Amortization[[#This Row],[opening
balance]]-Amortization[[#This Row],[principal]])</f>
        <v>1721199.6330668645</v>
      </c>
      <c r="J314" s="18">
        <f ca="1">IF(Amortization[[#This Row],[closing
balance]]&gt;0,LastRow-ROW(),0)</f>
        <v>49</v>
      </c>
    </row>
    <row r="315" spans="2:10" ht="15" customHeight="1" x14ac:dyDescent="0.25">
      <c r="B315" s="15">
        <f>ROWS($B$4:B315)</f>
        <v>312</v>
      </c>
      <c r="C315" s="20">
        <f ca="1">IF(ValuesEntered,IF(Amortization[[#This Row],['#]]&lt;=DurationOfLoan,IF(ROW()-ROW(Amortization[[#Headers],[payment
date]])=1,LoanStart,IF(I314&gt;0,EDATE(C314,1),"")),""),"")</f>
        <v>54686</v>
      </c>
      <c r="D315" s="14">
        <f ca="1">IF(ROW()-ROW(Amortization[[#Headers],[opening
balance]])=1,LoanAmount,IF(Amortization[[#This Row],[payment
date]]="",0,INDEX(Amortization[], ROW()-4,8)))</f>
        <v>1721199.6330668645</v>
      </c>
      <c r="E315" s="14">
        <f ca="1">IF(ValuesEntered,IF(ROW()-ROW(Amortization[[#Headers],[interest]])=1,-IPMT(InterestRate/12,1,DurationOfLoan-ROWS($C$4:C315)+1,Amortization[[#This Row],[opening
balance]]),IFERROR(-IPMT(InterestRate/12,1,Amortization[[#This Row],['#
remaining]],D316),0)),0)</f>
        <v>29727.575918352613</v>
      </c>
      <c r="F315" s="14">
        <f ca="1">IFERROR(IF(AND(ValuesEntered,Amortization[[#This Row],[payment
date]]&lt;&gt;""),-PPMT(InterestRate/12,1,DurationOfLoan-ROWS($C$4:C315)+1,Amortization[[#This Row],[opening
balance]]),""),0)</f>
        <v>22481.009161000489</v>
      </c>
      <c r="G315" s="14">
        <f ca="1">IF(Amortization[[#This Row],[payment
date]]="",0,PropertyTaxAmount)</f>
        <v>375</v>
      </c>
      <c r="H315" s="14">
        <f ca="1">IF(Amortization[[#This Row],[payment
date]]="",0,Amortization[[#This Row],[interest]]+Amortization[[#This Row],[principal]]+Amortization[[#This Row],[property
tax]])</f>
        <v>52583.585079353099</v>
      </c>
      <c r="I315" s="14">
        <f ca="1">IF(Amortization[[#This Row],[payment
date]]="",0,Amortization[[#This Row],[opening
balance]]-Amortization[[#This Row],[principal]])</f>
        <v>1698718.6239058641</v>
      </c>
      <c r="J315" s="18">
        <f ca="1">IF(Amortization[[#This Row],[closing
balance]]&gt;0,LastRow-ROW(),0)</f>
        <v>48</v>
      </c>
    </row>
    <row r="316" spans="2:10" ht="15" customHeight="1" x14ac:dyDescent="0.25">
      <c r="B316" s="15">
        <f>ROWS($B$4:B316)</f>
        <v>313</v>
      </c>
      <c r="C316" s="20">
        <f ca="1">IF(ValuesEntered,IF(Amortization[[#This Row],['#]]&lt;=DurationOfLoan,IF(ROW()-ROW(Amortization[[#Headers],[payment
date]])=1,LoanStart,IF(I315&gt;0,EDATE(C315,1),"")),""),"")</f>
        <v>54716</v>
      </c>
      <c r="D316" s="14">
        <f ca="1">IF(ROW()-ROW(Amortization[[#Headers],[opening
balance]])=1,LoanAmount,IF(Amortization[[#This Row],[payment
date]]="",0,INDEX(Amortization[], ROW()-4,8)))</f>
        <v>1698718.6239058641</v>
      </c>
      <c r="E316" s="14">
        <f ca="1">IF(ValuesEntered,IF(ROW()-ROW(Amortization[[#Headers],[interest]])=1,-IPMT(InterestRate/12,1,DurationOfLoan-ROWS($C$4:C316)+1,Amortization[[#This Row],[opening
balance]]),IFERROR(-IPMT(InterestRate/12,1,Amortization[[#This Row],['#
remaining]],D317),0)),0)</f>
        <v>29327.273448979555</v>
      </c>
      <c r="F316" s="14">
        <f ca="1">IFERROR(IF(AND(ValuesEntered,Amortization[[#This Row],[payment
date]]&lt;&gt;""),-PPMT(InterestRate/12,1,DurationOfLoan-ROWS($C$4:C316)+1,Amortization[[#This Row],[opening
balance]]),""),0)</f>
        <v>22874.426821318004</v>
      </c>
      <c r="G316" s="14">
        <f ca="1">IF(Amortization[[#This Row],[payment
date]]="",0,PropertyTaxAmount)</f>
        <v>375</v>
      </c>
      <c r="H316" s="14">
        <f ca="1">IF(Amortization[[#This Row],[payment
date]]="",0,Amortization[[#This Row],[interest]]+Amortization[[#This Row],[principal]]+Amortization[[#This Row],[property
tax]])</f>
        <v>52576.700270297559</v>
      </c>
      <c r="I316" s="14">
        <f ca="1">IF(Amortization[[#This Row],[payment
date]]="",0,Amortization[[#This Row],[opening
balance]]-Amortization[[#This Row],[principal]])</f>
        <v>1675844.1970845461</v>
      </c>
      <c r="J316" s="18">
        <f ca="1">IF(Amortization[[#This Row],[closing
balance]]&gt;0,LastRow-ROW(),0)</f>
        <v>47</v>
      </c>
    </row>
    <row r="317" spans="2:10" ht="15" customHeight="1" x14ac:dyDescent="0.25">
      <c r="B317" s="15">
        <f>ROWS($B$4:B317)</f>
        <v>314</v>
      </c>
      <c r="C317" s="20">
        <f ca="1">IF(ValuesEntered,IF(Amortization[[#This Row],['#]]&lt;=DurationOfLoan,IF(ROW()-ROW(Amortization[[#Headers],[payment
date]])=1,LoanStart,IF(I316&gt;0,EDATE(C316,1),"")),""),"")</f>
        <v>54747</v>
      </c>
      <c r="D317" s="14">
        <f ca="1">IF(ROW()-ROW(Amortization[[#Headers],[opening
balance]])=1,LoanAmount,IF(Amortization[[#This Row],[payment
date]]="",0,INDEX(Amortization[], ROW()-4,8)))</f>
        <v>1675844.1970845461</v>
      </c>
      <c r="E317" s="14">
        <f ca="1">IF(ValuesEntered,IF(ROW()-ROW(Amortization[[#Headers],[interest]])=1,-IPMT(InterestRate/12,1,DurationOfLoan-ROWS($C$4:C317)+1,Amortization[[#This Row],[opening
balance]]),IFERROR(-IPMT(InterestRate/12,1,Amortization[[#This Row],['#
remaining]],D318),0)),0)</f>
        <v>28919.965686392461</v>
      </c>
      <c r="F317" s="14">
        <f ca="1">IFERROR(IF(AND(ValuesEntered,Amortization[[#This Row],[payment
date]]&lt;&gt;""),-PPMT(InterestRate/12,1,DurationOfLoan-ROWS($C$4:C317)+1,Amortization[[#This Row],[opening
balance]]),""),0)</f>
        <v>23274.72929069107</v>
      </c>
      <c r="G317" s="14">
        <f ca="1">IF(Amortization[[#This Row],[payment
date]]="",0,PropertyTaxAmount)</f>
        <v>375</v>
      </c>
      <c r="H317" s="14">
        <f ca="1">IF(Amortization[[#This Row],[payment
date]]="",0,Amortization[[#This Row],[interest]]+Amortization[[#This Row],[principal]]+Amortization[[#This Row],[property
tax]])</f>
        <v>52569.694977083534</v>
      </c>
      <c r="I317" s="14">
        <f ca="1">IF(Amortization[[#This Row],[payment
date]]="",0,Amortization[[#This Row],[opening
balance]]-Amortization[[#This Row],[principal]])</f>
        <v>1652569.4677938551</v>
      </c>
      <c r="J317" s="18">
        <f ca="1">IF(Amortization[[#This Row],[closing
balance]]&gt;0,LastRow-ROW(),0)</f>
        <v>46</v>
      </c>
    </row>
    <row r="318" spans="2:10" ht="15" customHeight="1" x14ac:dyDescent="0.25">
      <c r="B318" s="15">
        <f>ROWS($B$4:B318)</f>
        <v>315</v>
      </c>
      <c r="C318" s="20">
        <f ca="1">IF(ValuesEntered,IF(Amortization[[#This Row],['#]]&lt;=DurationOfLoan,IF(ROW()-ROW(Amortization[[#Headers],[payment
date]])=1,LoanStart,IF(I317&gt;0,EDATE(C317,1),"")),""),"")</f>
        <v>54777</v>
      </c>
      <c r="D318" s="14">
        <f ca="1">IF(ROW()-ROW(Amortization[[#Headers],[opening
balance]])=1,LoanAmount,IF(Amortization[[#This Row],[payment
date]]="",0,INDEX(Amortization[], ROW()-4,8)))</f>
        <v>1652569.4677938551</v>
      </c>
      <c r="E318" s="14">
        <f ca="1">IF(ValuesEntered,IF(ROW()-ROW(Amortization[[#Headers],[interest]])=1,-IPMT(InterestRate/12,1,DurationOfLoan-ROWS($C$4:C318)+1,Amortization[[#This Row],[opening
balance]]),IFERROR(-IPMT(InterestRate/12,1,Amortization[[#This Row],['#
remaining]],D319),0)),0)</f>
        <v>28505.530037960092</v>
      </c>
      <c r="F318" s="14">
        <f ca="1">IFERROR(IF(AND(ValuesEntered,Amortization[[#This Row],[payment
date]]&lt;&gt;""),-PPMT(InterestRate/12,1,DurationOfLoan-ROWS($C$4:C318)+1,Amortization[[#This Row],[opening
balance]]),""),0)</f>
        <v>23682.037053278156</v>
      </c>
      <c r="G318" s="14">
        <f ca="1">IF(Amortization[[#This Row],[payment
date]]="",0,PropertyTaxAmount)</f>
        <v>375</v>
      </c>
      <c r="H318" s="14">
        <f ca="1">IF(Amortization[[#This Row],[payment
date]]="",0,Amortization[[#This Row],[interest]]+Amortization[[#This Row],[principal]]+Amortization[[#This Row],[property
tax]])</f>
        <v>52562.567091238248</v>
      </c>
      <c r="I318" s="14">
        <f ca="1">IF(Amortization[[#This Row],[payment
date]]="",0,Amortization[[#This Row],[opening
balance]]-Amortization[[#This Row],[principal]])</f>
        <v>1628887.4307405769</v>
      </c>
      <c r="J318" s="18">
        <f ca="1">IF(Amortization[[#This Row],[closing
balance]]&gt;0,LastRow-ROW(),0)</f>
        <v>45</v>
      </c>
    </row>
    <row r="319" spans="2:10" ht="15" customHeight="1" x14ac:dyDescent="0.25">
      <c r="B319" s="15">
        <f>ROWS($B$4:B319)</f>
        <v>316</v>
      </c>
      <c r="C319" s="20">
        <f ca="1">IF(ValuesEntered,IF(Amortization[[#This Row],['#]]&lt;=DurationOfLoan,IF(ROW()-ROW(Amortization[[#Headers],[payment
date]])=1,LoanStart,IF(I318&gt;0,EDATE(C318,1),"")),""),"")</f>
        <v>54808</v>
      </c>
      <c r="D319" s="14">
        <f ca="1">IF(ROW()-ROW(Amortization[[#Headers],[opening
balance]])=1,LoanAmount,IF(Amortization[[#This Row],[payment
date]]="",0,INDEX(Amortization[], ROW()-4,8)))</f>
        <v>1628887.4307405769</v>
      </c>
      <c r="E319" s="14">
        <f ca="1">IF(ValuesEntered,IF(ROW()-ROW(Amortization[[#Headers],[interest]])=1,-IPMT(InterestRate/12,1,DurationOfLoan-ROWS($C$4:C319)+1,Amortization[[#This Row],[opening
balance]]),IFERROR(-IPMT(InterestRate/12,1,Amortization[[#This Row],['#
remaining]],D320),0)),0)</f>
        <v>28083.841765680165</v>
      </c>
      <c r="F319" s="14">
        <f ca="1">IFERROR(IF(AND(ValuesEntered,Amortization[[#This Row],[payment
date]]&lt;&gt;""),-PPMT(InterestRate/12,1,DurationOfLoan-ROWS($C$4:C319)+1,Amortization[[#This Row],[opening
balance]]),""),0)</f>
        <v>24096.472701710525</v>
      </c>
      <c r="G319" s="14">
        <f ca="1">IF(Amortization[[#This Row],[payment
date]]="",0,PropertyTaxAmount)</f>
        <v>375</v>
      </c>
      <c r="H319" s="14">
        <f ca="1">IF(Amortization[[#This Row],[payment
date]]="",0,Amortization[[#This Row],[interest]]+Amortization[[#This Row],[principal]]+Amortization[[#This Row],[property
tax]])</f>
        <v>52555.314467390694</v>
      </c>
      <c r="I319" s="14">
        <f ca="1">IF(Amortization[[#This Row],[payment
date]]="",0,Amortization[[#This Row],[opening
balance]]-Amortization[[#This Row],[principal]])</f>
        <v>1604790.9580388665</v>
      </c>
      <c r="J319" s="18">
        <f ca="1">IF(Amortization[[#This Row],[closing
balance]]&gt;0,LastRow-ROW(),0)</f>
        <v>44</v>
      </c>
    </row>
    <row r="320" spans="2:10" ht="15" customHeight="1" x14ac:dyDescent="0.25">
      <c r="B320" s="15">
        <f>ROWS($B$4:B320)</f>
        <v>317</v>
      </c>
      <c r="C320" s="20">
        <f ca="1">IF(ValuesEntered,IF(Amortization[[#This Row],['#]]&lt;=DurationOfLoan,IF(ROW()-ROW(Amortization[[#Headers],[payment
date]])=1,LoanStart,IF(I319&gt;0,EDATE(C319,1),"")),""),"")</f>
        <v>54839</v>
      </c>
      <c r="D320" s="14">
        <f ca="1">IF(ROW()-ROW(Amortization[[#Headers],[opening
balance]])=1,LoanAmount,IF(Amortization[[#This Row],[payment
date]]="",0,INDEX(Amortization[], ROW()-4,8)))</f>
        <v>1604790.9580388665</v>
      </c>
      <c r="E320" s="14">
        <f ca="1">IF(ValuesEntered,IF(ROW()-ROW(Amortization[[#Headers],[interest]])=1,-IPMT(InterestRate/12,1,DurationOfLoan-ROWS($C$4:C320)+1,Amortization[[#This Row],[opening
balance]]),IFERROR(-IPMT(InterestRate/12,1,Amortization[[#This Row],['#
remaining]],D321),0)),0)</f>
        <v>27654.773948635328</v>
      </c>
      <c r="F320" s="14">
        <f ca="1">IFERROR(IF(AND(ValuesEntered,Amortization[[#This Row],[payment
date]]&lt;&gt;""),-PPMT(InterestRate/12,1,DurationOfLoan-ROWS($C$4:C320)+1,Amortization[[#This Row],[opening
balance]]),""),0)</f>
        <v>24518.160973990463</v>
      </c>
      <c r="G320" s="14">
        <f ca="1">IF(Amortization[[#This Row],[payment
date]]="",0,PropertyTaxAmount)</f>
        <v>375</v>
      </c>
      <c r="H320" s="14">
        <f ca="1">IF(Amortization[[#This Row],[payment
date]]="",0,Amortization[[#This Row],[interest]]+Amortization[[#This Row],[principal]]+Amortization[[#This Row],[property
tax]])</f>
        <v>52547.934922625791</v>
      </c>
      <c r="I320" s="14">
        <f ca="1">IF(Amortization[[#This Row],[payment
date]]="",0,Amortization[[#This Row],[opening
balance]]-Amortization[[#This Row],[principal]])</f>
        <v>1580272.797064876</v>
      </c>
      <c r="J320" s="18">
        <f ca="1">IF(Amortization[[#This Row],[closing
balance]]&gt;0,LastRow-ROW(),0)</f>
        <v>43</v>
      </c>
    </row>
    <row r="321" spans="2:10" ht="15" customHeight="1" x14ac:dyDescent="0.25">
      <c r="B321" s="15">
        <f>ROWS($B$4:B321)</f>
        <v>318</v>
      </c>
      <c r="C321" s="20">
        <f ca="1">IF(ValuesEntered,IF(Amortization[[#This Row],['#]]&lt;=DurationOfLoan,IF(ROW()-ROW(Amortization[[#Headers],[payment
date]])=1,LoanStart,IF(I320&gt;0,EDATE(C320,1),"")),""),"")</f>
        <v>54867</v>
      </c>
      <c r="D321" s="14">
        <f ca="1">IF(ROW()-ROW(Amortization[[#Headers],[opening
balance]])=1,LoanAmount,IF(Amortization[[#This Row],[payment
date]]="",0,INDEX(Amortization[], ROW()-4,8)))</f>
        <v>1580272.797064876</v>
      </c>
      <c r="E321" s="14">
        <f ca="1">IF(ValuesEntered,IF(ROW()-ROW(Amortization[[#Headers],[interest]])=1,-IPMT(InterestRate/12,1,DurationOfLoan-ROWS($C$4:C321)+1,Amortization[[#This Row],[opening
balance]]),IFERROR(-IPMT(InterestRate/12,1,Amortization[[#This Row],['#
remaining]],D322),0)),0)</f>
        <v>27218.197444792211</v>
      </c>
      <c r="F321" s="14">
        <f ca="1">IFERROR(IF(AND(ValuesEntered,Amortization[[#This Row],[payment
date]]&lt;&gt;""),-PPMT(InterestRate/12,1,DurationOfLoan-ROWS($C$4:C321)+1,Amortization[[#This Row],[opening
balance]]),""),0)</f>
        <v>24947.228791035301</v>
      </c>
      <c r="G321" s="14">
        <f ca="1">IF(Amortization[[#This Row],[payment
date]]="",0,PropertyTaxAmount)</f>
        <v>375</v>
      </c>
      <c r="H321" s="14">
        <f ca="1">IF(Amortization[[#This Row],[payment
date]]="",0,Amortization[[#This Row],[interest]]+Amortization[[#This Row],[principal]]+Amortization[[#This Row],[property
tax]])</f>
        <v>52540.426235827515</v>
      </c>
      <c r="I321" s="14">
        <f ca="1">IF(Amortization[[#This Row],[payment
date]]="",0,Amortization[[#This Row],[opening
balance]]-Amortization[[#This Row],[principal]])</f>
        <v>1555325.5682738407</v>
      </c>
      <c r="J321" s="18">
        <f ca="1">IF(Amortization[[#This Row],[closing
balance]]&gt;0,LastRow-ROW(),0)</f>
        <v>42</v>
      </c>
    </row>
    <row r="322" spans="2:10" ht="15" customHeight="1" x14ac:dyDescent="0.25">
      <c r="B322" s="15">
        <f>ROWS($B$4:B322)</f>
        <v>319</v>
      </c>
      <c r="C322" s="20">
        <f ca="1">IF(ValuesEntered,IF(Amortization[[#This Row],['#]]&lt;=DurationOfLoan,IF(ROW()-ROW(Amortization[[#Headers],[payment
date]])=1,LoanStart,IF(I321&gt;0,EDATE(C321,1),"")),""),"")</f>
        <v>54898</v>
      </c>
      <c r="D322" s="14">
        <f ca="1">IF(ROW()-ROW(Amortization[[#Headers],[opening
balance]])=1,LoanAmount,IF(Amortization[[#This Row],[payment
date]]="",0,INDEX(Amortization[], ROW()-4,8)))</f>
        <v>1555325.5682738407</v>
      </c>
      <c r="E322" s="14">
        <f ca="1">IF(ValuesEntered,IF(ROW()-ROW(Amortization[[#Headers],[interest]])=1,-IPMT(InterestRate/12,1,DurationOfLoan-ROWS($C$4:C322)+1,Amortization[[#This Row],[opening
balance]]),IFERROR(-IPMT(InterestRate/12,1,Amortization[[#This Row],['#
remaining]],D323),0)),0)</f>
        <v>26773.980852131837</v>
      </c>
      <c r="F322" s="14">
        <f ca="1">IFERROR(IF(AND(ValuesEntered,Amortization[[#This Row],[payment
date]]&lt;&gt;""),-PPMT(InterestRate/12,1,DurationOfLoan-ROWS($C$4:C322)+1,Amortization[[#This Row],[opening
balance]]),""),0)</f>
        <v>25383.805294878417</v>
      </c>
      <c r="G322" s="14">
        <f ca="1">IF(Amortization[[#This Row],[payment
date]]="",0,PropertyTaxAmount)</f>
        <v>375</v>
      </c>
      <c r="H322" s="14">
        <f ca="1">IF(Amortization[[#This Row],[payment
date]]="",0,Amortization[[#This Row],[interest]]+Amortization[[#This Row],[principal]]+Amortization[[#This Row],[property
tax]])</f>
        <v>52532.786147010251</v>
      </c>
      <c r="I322" s="14">
        <f ca="1">IF(Amortization[[#This Row],[payment
date]]="",0,Amortization[[#This Row],[opening
balance]]-Amortization[[#This Row],[principal]])</f>
        <v>1529941.7629789624</v>
      </c>
      <c r="J322" s="18">
        <f ca="1">IF(Amortization[[#This Row],[closing
balance]]&gt;0,LastRow-ROW(),0)</f>
        <v>41</v>
      </c>
    </row>
    <row r="323" spans="2:10" ht="15" customHeight="1" x14ac:dyDescent="0.25">
      <c r="B323" s="15">
        <f>ROWS($B$4:B323)</f>
        <v>320</v>
      </c>
      <c r="C323" s="20">
        <f ca="1">IF(ValuesEntered,IF(Amortization[[#This Row],['#]]&lt;=DurationOfLoan,IF(ROW()-ROW(Amortization[[#Headers],[payment
date]])=1,LoanStart,IF(I322&gt;0,EDATE(C322,1),"")),""),"")</f>
        <v>54928</v>
      </c>
      <c r="D323" s="14">
        <f ca="1">IF(ROW()-ROW(Amortization[[#Headers],[opening
balance]])=1,LoanAmount,IF(Amortization[[#This Row],[payment
date]]="",0,INDEX(Amortization[], ROW()-4,8)))</f>
        <v>1529941.7629789624</v>
      </c>
      <c r="E323" s="14">
        <f ca="1">IF(ValuesEntered,IF(ROW()-ROW(Amortization[[#Headers],[interest]])=1,-IPMT(InterestRate/12,1,DurationOfLoan-ROWS($C$4:C323)+1,Amortization[[#This Row],[opening
balance]]),IFERROR(-IPMT(InterestRate/12,1,Amortization[[#This Row],['#
remaining]],D324),0)),0)</f>
        <v>26321.99046909991</v>
      </c>
      <c r="F323" s="14">
        <f ca="1">IFERROR(IF(AND(ValuesEntered,Amortization[[#This Row],[payment
date]]&lt;&gt;""),-PPMT(InterestRate/12,1,DurationOfLoan-ROWS($C$4:C323)+1,Amortization[[#This Row],[opening
balance]]),""),0)</f>
        <v>25828.021887538784</v>
      </c>
      <c r="G323" s="14">
        <f ca="1">IF(Amortization[[#This Row],[payment
date]]="",0,PropertyTaxAmount)</f>
        <v>375</v>
      </c>
      <c r="H323" s="14">
        <f ca="1">IF(Amortization[[#This Row],[payment
date]]="",0,Amortization[[#This Row],[interest]]+Amortization[[#This Row],[principal]]+Amortization[[#This Row],[property
tax]])</f>
        <v>52525.01235663869</v>
      </c>
      <c r="I323" s="14">
        <f ca="1">IF(Amortization[[#This Row],[payment
date]]="",0,Amortization[[#This Row],[opening
balance]]-Amortization[[#This Row],[principal]])</f>
        <v>1504113.7410914237</v>
      </c>
      <c r="J323" s="18">
        <f ca="1">IF(Amortization[[#This Row],[closing
balance]]&gt;0,LastRow-ROW(),0)</f>
        <v>40</v>
      </c>
    </row>
    <row r="324" spans="2:10" ht="15" customHeight="1" x14ac:dyDescent="0.25">
      <c r="B324" s="15">
        <f>ROWS($B$4:B324)</f>
        <v>321</v>
      </c>
      <c r="C324" s="20">
        <f ca="1">IF(ValuesEntered,IF(Amortization[[#This Row],['#]]&lt;=DurationOfLoan,IF(ROW()-ROW(Amortization[[#Headers],[payment
date]])=1,LoanStart,IF(I323&gt;0,EDATE(C323,1),"")),""),"")</f>
        <v>54959</v>
      </c>
      <c r="D324" s="14">
        <f ca="1">IF(ROW()-ROW(Amortization[[#Headers],[opening
balance]])=1,LoanAmount,IF(Amortization[[#This Row],[payment
date]]="",0,INDEX(Amortization[], ROW()-4,8)))</f>
        <v>1504113.7410914237</v>
      </c>
      <c r="E324" s="14">
        <f ca="1">IF(ValuesEntered,IF(ROW()-ROW(Amortization[[#Headers],[interest]])=1,-IPMT(InterestRate/12,1,DurationOfLoan-ROWS($C$4:C324)+1,Amortization[[#This Row],[opening
balance]]),IFERROR(-IPMT(InterestRate/12,1,Amortization[[#This Row],['#
remaining]],D325),0)),0)</f>
        <v>25862.090254364924</v>
      </c>
      <c r="F324" s="14">
        <f ca="1">IFERROR(IF(AND(ValuesEntered,Amortization[[#This Row],[payment
date]]&lt;&gt;""),-PPMT(InterestRate/12,1,DurationOfLoan-ROWS($C$4:C324)+1,Amortization[[#This Row],[opening
balance]]),""),0)</f>
        <v>26280.012270570714</v>
      </c>
      <c r="G324" s="14">
        <f ca="1">IF(Amortization[[#This Row],[payment
date]]="",0,PropertyTaxAmount)</f>
        <v>375</v>
      </c>
      <c r="H324" s="14">
        <f ca="1">IF(Amortization[[#This Row],[payment
date]]="",0,Amortization[[#This Row],[interest]]+Amortization[[#This Row],[principal]]+Amortization[[#This Row],[property
tax]])</f>
        <v>52517.102524935639</v>
      </c>
      <c r="I324" s="14">
        <f ca="1">IF(Amortization[[#This Row],[payment
date]]="",0,Amortization[[#This Row],[opening
balance]]-Amortization[[#This Row],[principal]])</f>
        <v>1477833.7288208529</v>
      </c>
      <c r="J324" s="18">
        <f ca="1">IF(Amortization[[#This Row],[closing
balance]]&gt;0,LastRow-ROW(),0)</f>
        <v>39</v>
      </c>
    </row>
    <row r="325" spans="2:10" ht="15" customHeight="1" x14ac:dyDescent="0.25">
      <c r="B325" s="15">
        <f>ROWS($B$4:B325)</f>
        <v>322</v>
      </c>
      <c r="C325" s="20">
        <f ca="1">IF(ValuesEntered,IF(Amortization[[#This Row],['#]]&lt;=DurationOfLoan,IF(ROW()-ROW(Amortization[[#Headers],[payment
date]])=1,LoanStart,IF(I324&gt;0,EDATE(C324,1),"")),""),"")</f>
        <v>54989</v>
      </c>
      <c r="D325" s="14">
        <f ca="1">IF(ROW()-ROW(Amortization[[#Headers],[opening
balance]])=1,LoanAmount,IF(Amortization[[#This Row],[payment
date]]="",0,INDEX(Amortization[], ROW()-4,8)))</f>
        <v>1477833.7288208529</v>
      </c>
      <c r="E325" s="14">
        <f ca="1">IF(ValuesEntered,IF(ROW()-ROW(Amortization[[#Headers],[interest]])=1,-IPMT(InterestRate/12,1,DurationOfLoan-ROWS($C$4:C325)+1,Amortization[[#This Row],[opening
balance]]),IFERROR(-IPMT(InterestRate/12,1,Amortization[[#This Row],['#
remaining]],D326),0)),0)</f>
        <v>25394.141785872074</v>
      </c>
      <c r="F325" s="14">
        <f ca="1">IFERROR(IF(AND(ValuesEntered,Amortization[[#This Row],[payment
date]]&lt;&gt;""),-PPMT(InterestRate/12,1,DurationOfLoan-ROWS($C$4:C325)+1,Amortization[[#This Row],[opening
balance]]),""),0)</f>
        <v>26739.9124853057</v>
      </c>
      <c r="G325" s="14">
        <f ca="1">IF(Amortization[[#This Row],[payment
date]]="",0,PropertyTaxAmount)</f>
        <v>375</v>
      </c>
      <c r="H325" s="14">
        <f ca="1">IF(Amortization[[#This Row],[payment
date]]="",0,Amortization[[#This Row],[interest]]+Amortization[[#This Row],[principal]]+Amortization[[#This Row],[property
tax]])</f>
        <v>52509.054271177774</v>
      </c>
      <c r="I325" s="14">
        <f ca="1">IF(Amortization[[#This Row],[payment
date]]="",0,Amortization[[#This Row],[opening
balance]]-Amortization[[#This Row],[principal]])</f>
        <v>1451093.8163355472</v>
      </c>
      <c r="J325" s="18">
        <f ca="1">IF(Amortization[[#This Row],[closing
balance]]&gt;0,LastRow-ROW(),0)</f>
        <v>38</v>
      </c>
    </row>
    <row r="326" spans="2:10" ht="15" customHeight="1" x14ac:dyDescent="0.25">
      <c r="B326" s="15">
        <f>ROWS($B$4:B326)</f>
        <v>323</v>
      </c>
      <c r="C326" s="20">
        <f ca="1">IF(ValuesEntered,IF(Amortization[[#This Row],['#]]&lt;=DurationOfLoan,IF(ROW()-ROW(Amortization[[#Headers],[payment
date]])=1,LoanStart,IF(I325&gt;0,EDATE(C325,1),"")),""),"")</f>
        <v>55020</v>
      </c>
      <c r="D326" s="14">
        <f ca="1">IF(ROW()-ROW(Amortization[[#Headers],[opening
balance]])=1,LoanAmount,IF(Amortization[[#This Row],[payment
date]]="",0,INDEX(Amortization[], ROW()-4,8)))</f>
        <v>1451093.8163355472</v>
      </c>
      <c r="E326" s="14">
        <f ca="1">IF(ValuesEntered,IF(ROW()-ROW(Amortization[[#Headers],[interest]])=1,-IPMT(InterestRate/12,1,DurationOfLoan-ROWS($C$4:C326)+1,Amortization[[#This Row],[opening
balance]]),IFERROR(-IPMT(InterestRate/12,1,Amortization[[#This Row],['#
remaining]],D327),0)),0)</f>
        <v>24918.004219180599</v>
      </c>
      <c r="F326" s="14">
        <f ca="1">IFERROR(IF(AND(ValuesEntered,Amortization[[#This Row],[payment
date]]&lt;&gt;""),-PPMT(InterestRate/12,1,DurationOfLoan-ROWS($C$4:C326)+1,Amortization[[#This Row],[opening
balance]]),""),0)</f>
        <v>27207.860953798561</v>
      </c>
      <c r="G326" s="14">
        <f ca="1">IF(Amortization[[#This Row],[payment
date]]="",0,PropertyTaxAmount)</f>
        <v>375</v>
      </c>
      <c r="H326" s="14">
        <f ca="1">IF(Amortization[[#This Row],[payment
date]]="",0,Amortization[[#This Row],[interest]]+Amortization[[#This Row],[principal]]+Amortization[[#This Row],[property
tax]])</f>
        <v>52500.86517297916</v>
      </c>
      <c r="I326" s="14">
        <f ca="1">IF(Amortization[[#This Row],[payment
date]]="",0,Amortization[[#This Row],[opening
balance]]-Amortization[[#This Row],[principal]])</f>
        <v>1423885.9553817487</v>
      </c>
      <c r="J326" s="18">
        <f ca="1">IF(Amortization[[#This Row],[closing
balance]]&gt;0,LastRow-ROW(),0)</f>
        <v>37</v>
      </c>
    </row>
    <row r="327" spans="2:10" ht="15" customHeight="1" x14ac:dyDescent="0.25">
      <c r="B327" s="15">
        <f>ROWS($B$4:B327)</f>
        <v>324</v>
      </c>
      <c r="C327" s="20">
        <f ca="1">IF(ValuesEntered,IF(Amortization[[#This Row],['#]]&lt;=DurationOfLoan,IF(ROW()-ROW(Amortization[[#Headers],[payment
date]])=1,LoanStart,IF(I326&gt;0,EDATE(C326,1),"")),""),"")</f>
        <v>55051</v>
      </c>
      <c r="D327" s="14">
        <f ca="1">IF(ROW()-ROW(Amortization[[#Headers],[opening
balance]])=1,LoanAmount,IF(Amortization[[#This Row],[payment
date]]="",0,INDEX(Amortization[], ROW()-4,8)))</f>
        <v>1423885.9553817487</v>
      </c>
      <c r="E327" s="14">
        <f ca="1">IF(ValuesEntered,IF(ROW()-ROW(Amortization[[#Headers],[interest]])=1,-IPMT(InterestRate/12,1,DurationOfLoan-ROWS($C$4:C327)+1,Amortization[[#This Row],[opening
balance]]),IFERROR(-IPMT(InterestRate/12,1,Amortization[[#This Row],['#
remaining]],D328),0)),0)</f>
        <v>24433.534245072024</v>
      </c>
      <c r="F327" s="14">
        <f ca="1">IFERROR(IF(AND(ValuesEntered,Amortization[[#This Row],[payment
date]]&lt;&gt;""),-PPMT(InterestRate/12,1,DurationOfLoan-ROWS($C$4:C327)+1,Amortization[[#This Row],[opening
balance]]),""),0)</f>
        <v>27683.99852049004</v>
      </c>
      <c r="G327" s="14">
        <f ca="1">IF(Amortization[[#This Row],[payment
date]]="",0,PropertyTaxAmount)</f>
        <v>375</v>
      </c>
      <c r="H327" s="14">
        <f ca="1">IF(Amortization[[#This Row],[payment
date]]="",0,Amortization[[#This Row],[interest]]+Amortization[[#This Row],[principal]]+Amortization[[#This Row],[property
tax]])</f>
        <v>52492.532765562064</v>
      </c>
      <c r="I327" s="14">
        <f ca="1">IF(Amortization[[#This Row],[payment
date]]="",0,Amortization[[#This Row],[opening
balance]]-Amortization[[#This Row],[principal]])</f>
        <v>1396201.9568612587</v>
      </c>
      <c r="J327" s="18">
        <f ca="1">IF(Amortization[[#This Row],[closing
balance]]&gt;0,LastRow-ROW(),0)</f>
        <v>36</v>
      </c>
    </row>
    <row r="328" spans="2:10" ht="15" customHeight="1" x14ac:dyDescent="0.25">
      <c r="B328" s="15">
        <f>ROWS($B$4:B328)</f>
        <v>325</v>
      </c>
      <c r="C328" s="20">
        <f ca="1">IF(ValuesEntered,IF(Amortization[[#This Row],['#]]&lt;=DurationOfLoan,IF(ROW()-ROW(Amortization[[#Headers],[payment
date]])=1,LoanStart,IF(I327&gt;0,EDATE(C327,1),"")),""),"")</f>
        <v>55081</v>
      </c>
      <c r="D328" s="14">
        <f ca="1">IF(ROW()-ROW(Amortization[[#Headers],[opening
balance]])=1,LoanAmount,IF(Amortization[[#This Row],[payment
date]]="",0,INDEX(Amortization[], ROW()-4,8)))</f>
        <v>1396201.9568612587</v>
      </c>
      <c r="E328" s="14">
        <f ca="1">IF(ValuesEntered,IF(ROW()-ROW(Amortization[[#Headers],[interest]])=1,-IPMT(InterestRate/12,1,DurationOfLoan-ROWS($C$4:C328)+1,Amortization[[#This Row],[opening
balance]]),IFERROR(-IPMT(InterestRate/12,1,Amortization[[#This Row],['#
remaining]],D329),0)),0)</f>
        <v>23940.586046416553</v>
      </c>
      <c r="F328" s="14">
        <f ca="1">IFERROR(IF(AND(ValuesEntered,Amortization[[#This Row],[payment
date]]&lt;&gt;""),-PPMT(InterestRate/12,1,DurationOfLoan-ROWS($C$4:C328)+1,Amortization[[#This Row],[opening
balance]]),""),0)</f>
        <v>28168.468494598612</v>
      </c>
      <c r="G328" s="14">
        <f ca="1">IF(Amortization[[#This Row],[payment
date]]="",0,PropertyTaxAmount)</f>
        <v>375</v>
      </c>
      <c r="H328" s="14">
        <f ca="1">IF(Amortization[[#This Row],[payment
date]]="",0,Amortization[[#This Row],[interest]]+Amortization[[#This Row],[principal]]+Amortization[[#This Row],[property
tax]])</f>
        <v>52484.054541015168</v>
      </c>
      <c r="I328" s="14">
        <f ca="1">IF(Amortization[[#This Row],[payment
date]]="",0,Amortization[[#This Row],[opening
balance]]-Amortization[[#This Row],[principal]])</f>
        <v>1368033.4883666602</v>
      </c>
      <c r="J328" s="18">
        <f ca="1">IF(Amortization[[#This Row],[closing
balance]]&gt;0,LastRow-ROW(),0)</f>
        <v>35</v>
      </c>
    </row>
    <row r="329" spans="2:10" ht="15" customHeight="1" x14ac:dyDescent="0.25">
      <c r="B329" s="15">
        <f>ROWS($B$4:B329)</f>
        <v>326</v>
      </c>
      <c r="C329" s="20">
        <f ca="1">IF(ValuesEntered,IF(Amortization[[#This Row],['#]]&lt;=DurationOfLoan,IF(ROW()-ROW(Amortization[[#Headers],[payment
date]])=1,LoanStart,IF(I328&gt;0,EDATE(C328,1),"")),""),"")</f>
        <v>55112</v>
      </c>
      <c r="D329" s="14">
        <f ca="1">IF(ROW()-ROW(Amortization[[#Headers],[opening
balance]])=1,LoanAmount,IF(Amortization[[#This Row],[payment
date]]="",0,INDEX(Amortization[], ROW()-4,8)))</f>
        <v>1368033.4883666602</v>
      </c>
      <c r="E329" s="14">
        <f ca="1">IF(ValuesEntered,IF(ROW()-ROW(Amortization[[#Headers],[interest]])=1,-IPMT(InterestRate/12,1,DurationOfLoan-ROWS($C$4:C329)+1,Amortization[[#This Row],[opening
balance]]),IFERROR(-IPMT(InterestRate/12,1,Amortization[[#This Row],['#
remaining]],D330),0)),0)</f>
        <v>23439.011254284604</v>
      </c>
      <c r="F329" s="14">
        <f ca="1">IFERROR(IF(AND(ValuesEntered,Amortization[[#This Row],[payment
date]]&lt;&gt;""),-PPMT(InterestRate/12,1,DurationOfLoan-ROWS($C$4:C329)+1,Amortization[[#This Row],[opening
balance]]),""),0)</f>
        <v>28661.41669325409</v>
      </c>
      <c r="G329" s="14">
        <f ca="1">IF(Amortization[[#This Row],[payment
date]]="",0,PropertyTaxAmount)</f>
        <v>375</v>
      </c>
      <c r="H329" s="14">
        <f ca="1">IF(Amortization[[#This Row],[payment
date]]="",0,Amortization[[#This Row],[interest]]+Amortization[[#This Row],[principal]]+Amortization[[#This Row],[property
tax]])</f>
        <v>52475.427947538694</v>
      </c>
      <c r="I329" s="14">
        <f ca="1">IF(Amortization[[#This Row],[payment
date]]="",0,Amortization[[#This Row],[opening
balance]]-Amortization[[#This Row],[principal]])</f>
        <v>1339372.0716734061</v>
      </c>
      <c r="J329" s="18">
        <f ca="1">IF(Amortization[[#This Row],[closing
balance]]&gt;0,LastRow-ROW(),0)</f>
        <v>34</v>
      </c>
    </row>
    <row r="330" spans="2:10" ht="15" customHeight="1" x14ac:dyDescent="0.25">
      <c r="B330" s="15">
        <f>ROWS($B$4:B330)</f>
        <v>327</v>
      </c>
      <c r="C330" s="20">
        <f ca="1">IF(ValuesEntered,IF(Amortization[[#This Row],['#]]&lt;=DurationOfLoan,IF(ROW()-ROW(Amortization[[#Headers],[payment
date]])=1,LoanStart,IF(I329&gt;0,EDATE(C329,1),"")),""),"")</f>
        <v>55142</v>
      </c>
      <c r="D330" s="14">
        <f ca="1">IF(ROW()-ROW(Amortization[[#Headers],[opening
balance]])=1,LoanAmount,IF(Amortization[[#This Row],[payment
date]]="",0,INDEX(Amortization[], ROW()-4,8)))</f>
        <v>1339372.0716734061</v>
      </c>
      <c r="E330" s="14">
        <f ca="1">IF(ValuesEntered,IF(ROW()-ROW(Amortization[[#Headers],[interest]])=1,-IPMT(InterestRate/12,1,DurationOfLoan-ROWS($C$4:C330)+1,Amortization[[#This Row],[opening
balance]]),IFERROR(-IPMT(InterestRate/12,1,Amortization[[#This Row],['#
remaining]],D331),0)),0)</f>
        <v>22928.65890329035</v>
      </c>
      <c r="F330" s="14">
        <f ca="1">IFERROR(IF(AND(ValuesEntered,Amortization[[#This Row],[payment
date]]&lt;&gt;""),-PPMT(InterestRate/12,1,DurationOfLoan-ROWS($C$4:C330)+1,Amortization[[#This Row],[opening
balance]]),""),0)</f>
        <v>29162.991485386035</v>
      </c>
      <c r="G330" s="14">
        <f ca="1">IF(Amortization[[#This Row],[payment
date]]="",0,PropertyTaxAmount)</f>
        <v>375</v>
      </c>
      <c r="H330" s="14">
        <f ca="1">IF(Amortization[[#This Row],[payment
date]]="",0,Amortization[[#This Row],[interest]]+Amortization[[#This Row],[principal]]+Amortization[[#This Row],[property
tax]])</f>
        <v>52466.650388676382</v>
      </c>
      <c r="I330" s="14">
        <f ca="1">IF(Amortization[[#This Row],[payment
date]]="",0,Amortization[[#This Row],[opening
balance]]-Amortization[[#This Row],[principal]])</f>
        <v>1310209.0801880201</v>
      </c>
      <c r="J330" s="18">
        <f ca="1">IF(Amortization[[#This Row],[closing
balance]]&gt;0,LastRow-ROW(),0)</f>
        <v>33</v>
      </c>
    </row>
    <row r="331" spans="2:10" ht="15" customHeight="1" x14ac:dyDescent="0.25">
      <c r="B331" s="15">
        <f>ROWS($B$4:B331)</f>
        <v>328</v>
      </c>
      <c r="C331" s="20">
        <f ca="1">IF(ValuesEntered,IF(Amortization[[#This Row],['#]]&lt;=DurationOfLoan,IF(ROW()-ROW(Amortization[[#Headers],[payment
date]])=1,LoanStart,IF(I330&gt;0,EDATE(C330,1),"")),""),"")</f>
        <v>55173</v>
      </c>
      <c r="D331" s="14">
        <f ca="1">IF(ROW()-ROW(Amortization[[#Headers],[opening
balance]])=1,LoanAmount,IF(Amortization[[#This Row],[payment
date]]="",0,INDEX(Amortization[], ROW()-4,8)))</f>
        <v>1310209.0801880201</v>
      </c>
      <c r="E331" s="14">
        <f ca="1">IF(ValuesEntered,IF(ROW()-ROW(Amortization[[#Headers],[interest]])=1,-IPMT(InterestRate/12,1,DurationOfLoan-ROWS($C$4:C331)+1,Amortization[[#This Row],[opening
balance]]),IFERROR(-IPMT(InterestRate/12,1,Amortization[[#This Row],['#
remaining]],D332),0)),0)</f>
        <v>22409.375386153693</v>
      </c>
      <c r="F331" s="14">
        <f ca="1">IFERROR(IF(AND(ValuesEntered,Amortization[[#This Row],[payment
date]]&lt;&gt;""),-PPMT(InterestRate/12,1,DurationOfLoan-ROWS($C$4:C331)+1,Amortization[[#This Row],[opening
balance]]),""),0)</f>
        <v>29673.343836380289</v>
      </c>
      <c r="G331" s="14">
        <f ca="1">IF(Amortization[[#This Row],[payment
date]]="",0,PropertyTaxAmount)</f>
        <v>375</v>
      </c>
      <c r="H331" s="14">
        <f ca="1">IF(Amortization[[#This Row],[payment
date]]="",0,Amortization[[#This Row],[interest]]+Amortization[[#This Row],[principal]]+Amortization[[#This Row],[property
tax]])</f>
        <v>52457.719222533982</v>
      </c>
      <c r="I331" s="14">
        <f ca="1">IF(Amortization[[#This Row],[payment
date]]="",0,Amortization[[#This Row],[opening
balance]]-Amortization[[#This Row],[principal]])</f>
        <v>1280535.7363516397</v>
      </c>
      <c r="J331" s="18">
        <f ca="1">IF(Amortization[[#This Row],[closing
balance]]&gt;0,LastRow-ROW(),0)</f>
        <v>32</v>
      </c>
    </row>
    <row r="332" spans="2:10" ht="15" customHeight="1" x14ac:dyDescent="0.25">
      <c r="B332" s="15">
        <f>ROWS($B$4:B332)</f>
        <v>329</v>
      </c>
      <c r="C332" s="20">
        <f ca="1">IF(ValuesEntered,IF(Amortization[[#This Row],['#]]&lt;=DurationOfLoan,IF(ROW()-ROW(Amortization[[#Headers],[payment
date]])=1,LoanStart,IF(I331&gt;0,EDATE(C331,1),"")),""),"")</f>
        <v>55204</v>
      </c>
      <c r="D332" s="14">
        <f ca="1">IF(ROW()-ROW(Amortization[[#Headers],[opening
balance]])=1,LoanAmount,IF(Amortization[[#This Row],[payment
date]]="",0,INDEX(Amortization[], ROW()-4,8)))</f>
        <v>1280535.7363516397</v>
      </c>
      <c r="E332" s="14">
        <f ca="1">IF(ValuesEntered,IF(ROW()-ROW(Amortization[[#Headers],[interest]])=1,-IPMT(InterestRate/12,1,DurationOfLoan-ROWS($C$4:C332)+1,Amortization[[#This Row],[opening
balance]]),IFERROR(-IPMT(InterestRate/12,1,Amortization[[#This Row],['#
remaining]],D333),0)),0)</f>
        <v>21881.004407467146</v>
      </c>
      <c r="F332" s="14">
        <f ca="1">IFERROR(IF(AND(ValuesEntered,Amortization[[#This Row],[payment
date]]&lt;&gt;""),-PPMT(InterestRate/12,1,DurationOfLoan-ROWS($C$4:C332)+1,Amortization[[#This Row],[opening
balance]]),""),0)</f>
        <v>30192.627353516942</v>
      </c>
      <c r="G332" s="14">
        <f ca="1">IF(Amortization[[#This Row],[payment
date]]="",0,PropertyTaxAmount)</f>
        <v>375</v>
      </c>
      <c r="H332" s="14">
        <f ca="1">IF(Amortization[[#This Row],[payment
date]]="",0,Amortization[[#This Row],[interest]]+Amortization[[#This Row],[principal]]+Amortization[[#This Row],[property
tax]])</f>
        <v>52448.631760984092</v>
      </c>
      <c r="I332" s="14">
        <f ca="1">IF(Amortization[[#This Row],[payment
date]]="",0,Amortization[[#This Row],[opening
balance]]-Amortization[[#This Row],[principal]])</f>
        <v>1250343.1089981229</v>
      </c>
      <c r="J332" s="18">
        <f ca="1">IF(Amortization[[#This Row],[closing
balance]]&gt;0,LastRow-ROW(),0)</f>
        <v>31</v>
      </c>
    </row>
    <row r="333" spans="2:10" ht="15" customHeight="1" x14ac:dyDescent="0.25">
      <c r="B333" s="15">
        <f>ROWS($B$4:B333)</f>
        <v>330</v>
      </c>
      <c r="C333" s="20">
        <f ca="1">IF(ValuesEntered,IF(Amortization[[#This Row],['#]]&lt;=DurationOfLoan,IF(ROW()-ROW(Amortization[[#Headers],[payment
date]])=1,LoanStart,IF(I332&gt;0,EDATE(C332,1),"")),""),"")</f>
        <v>55232</v>
      </c>
      <c r="D333" s="14">
        <f ca="1">IF(ROW()-ROW(Amortization[[#Headers],[opening
balance]])=1,LoanAmount,IF(Amortization[[#This Row],[payment
date]]="",0,INDEX(Amortization[], ROW()-4,8)))</f>
        <v>1250343.1089981229</v>
      </c>
      <c r="E333" s="14">
        <f ca="1">IF(ValuesEntered,IF(ROW()-ROW(Amortization[[#Headers],[interest]])=1,-IPMT(InterestRate/12,1,DurationOfLoan-ROWS($C$4:C333)+1,Amortization[[#This Row],[opening
balance]]),IFERROR(-IPMT(InterestRate/12,1,Amortization[[#This Row],['#
remaining]],D334),0)),0)</f>
        <v>21343.386936653584</v>
      </c>
      <c r="F333" s="14">
        <f ca="1">IFERROR(IF(AND(ValuesEntered,Amortization[[#This Row],[payment
date]]&lt;&gt;""),-PPMT(InterestRate/12,1,DurationOfLoan-ROWS($C$4:C333)+1,Amortization[[#This Row],[opening
balance]]),""),0)</f>
        <v>30720.99833220349</v>
      </c>
      <c r="G333" s="14">
        <f ca="1">IF(Amortization[[#This Row],[payment
date]]="",0,PropertyTaxAmount)</f>
        <v>375</v>
      </c>
      <c r="H333" s="14">
        <f ca="1">IF(Amortization[[#This Row],[payment
date]]="",0,Amortization[[#This Row],[interest]]+Amortization[[#This Row],[principal]]+Amortization[[#This Row],[property
tax]])</f>
        <v>52439.385268857077</v>
      </c>
      <c r="I333" s="14">
        <f ca="1">IF(Amortization[[#This Row],[payment
date]]="",0,Amortization[[#This Row],[opening
balance]]-Amortization[[#This Row],[principal]])</f>
        <v>1219622.1106659193</v>
      </c>
      <c r="J333" s="18">
        <f ca="1">IF(Amortization[[#This Row],[closing
balance]]&gt;0,LastRow-ROW(),0)</f>
        <v>30</v>
      </c>
    </row>
    <row r="334" spans="2:10" ht="15" customHeight="1" x14ac:dyDescent="0.25">
      <c r="B334" s="15">
        <f>ROWS($B$4:B334)</f>
        <v>331</v>
      </c>
      <c r="C334" s="20">
        <f ca="1">IF(ValuesEntered,IF(Amortization[[#This Row],['#]]&lt;=DurationOfLoan,IF(ROW()-ROW(Amortization[[#Headers],[payment
date]])=1,LoanStart,IF(I333&gt;0,EDATE(C333,1),"")),""),"")</f>
        <v>55263</v>
      </c>
      <c r="D334" s="14">
        <f ca="1">IF(ROW()-ROW(Amortization[[#Headers],[opening
balance]])=1,LoanAmount,IF(Amortization[[#This Row],[payment
date]]="",0,INDEX(Amortization[], ROW()-4,8)))</f>
        <v>1219622.1106659193</v>
      </c>
      <c r="E334" s="14">
        <f ca="1">IF(ValuesEntered,IF(ROW()-ROW(Amortization[[#Headers],[interest]])=1,-IPMT(InterestRate/12,1,DurationOfLoan-ROWS($C$4:C334)+1,Amortization[[#This Row],[opening
balance]]),IFERROR(-IPMT(InterestRate/12,1,Amortization[[#This Row],['#
remaining]],D335),0)),0)</f>
        <v>20796.361160100787</v>
      </c>
      <c r="F334" s="14">
        <f ca="1">IFERROR(IF(AND(ValuesEntered,Amortization[[#This Row],[payment
date]]&lt;&gt;""),-PPMT(InterestRate/12,1,DurationOfLoan-ROWS($C$4:C334)+1,Amortization[[#This Row],[opening
balance]]),""),0)</f>
        <v>31258.615803017041</v>
      </c>
      <c r="G334" s="14">
        <f ca="1">IF(Amortization[[#This Row],[payment
date]]="",0,PropertyTaxAmount)</f>
        <v>375</v>
      </c>
      <c r="H334" s="14">
        <f ca="1">IF(Amortization[[#This Row],[payment
date]]="",0,Amortization[[#This Row],[interest]]+Amortization[[#This Row],[principal]]+Amortization[[#This Row],[property
tax]])</f>
        <v>52429.976963117828</v>
      </c>
      <c r="I334" s="14">
        <f ca="1">IF(Amortization[[#This Row],[payment
date]]="",0,Amortization[[#This Row],[opening
balance]]-Amortization[[#This Row],[principal]])</f>
        <v>1188363.4948629022</v>
      </c>
      <c r="J334" s="18">
        <f ca="1">IF(Amortization[[#This Row],[closing
balance]]&gt;0,LastRow-ROW(),0)</f>
        <v>29</v>
      </c>
    </row>
    <row r="335" spans="2:10" ht="15" customHeight="1" x14ac:dyDescent="0.25">
      <c r="B335" s="15">
        <f>ROWS($B$4:B335)</f>
        <v>332</v>
      </c>
      <c r="C335" s="20">
        <f ca="1">IF(ValuesEntered,IF(Amortization[[#This Row],['#]]&lt;=DurationOfLoan,IF(ROW()-ROW(Amortization[[#Headers],[payment
date]])=1,LoanStart,IF(I334&gt;0,EDATE(C334,1),"")),""),"")</f>
        <v>55293</v>
      </c>
      <c r="D335" s="14">
        <f ca="1">IF(ROW()-ROW(Amortization[[#Headers],[opening
balance]])=1,LoanAmount,IF(Amortization[[#This Row],[payment
date]]="",0,INDEX(Amortization[], ROW()-4,8)))</f>
        <v>1188363.4948629022</v>
      </c>
      <c r="E335" s="14">
        <f ca="1">IF(ValuesEntered,IF(ROW()-ROW(Amortization[[#Headers],[interest]])=1,-IPMT(InterestRate/12,1,DurationOfLoan-ROWS($C$4:C335)+1,Amortization[[#This Row],[opening
balance]]),IFERROR(-IPMT(InterestRate/12,1,Amortization[[#This Row],['#
remaining]],D336),0)),0)</f>
        <v>20239.762432458316</v>
      </c>
      <c r="F335" s="14">
        <f ca="1">IFERROR(IF(AND(ValuesEntered,Amortization[[#This Row],[payment
date]]&lt;&gt;""),-PPMT(InterestRate/12,1,DurationOfLoan-ROWS($C$4:C335)+1,Amortization[[#This Row],[opening
balance]]),""),0)</f>
        <v>31805.641579569849</v>
      </c>
      <c r="G335" s="14">
        <f ca="1">IF(Amortization[[#This Row],[payment
date]]="",0,PropertyTaxAmount)</f>
        <v>375</v>
      </c>
      <c r="H335" s="14">
        <f ca="1">IF(Amortization[[#This Row],[payment
date]]="",0,Amortization[[#This Row],[interest]]+Amortization[[#This Row],[principal]]+Amortization[[#This Row],[property
tax]])</f>
        <v>52420.404012028164</v>
      </c>
      <c r="I335" s="14">
        <f ca="1">IF(Amortization[[#This Row],[payment
date]]="",0,Amortization[[#This Row],[opening
balance]]-Amortization[[#This Row],[principal]])</f>
        <v>1156557.8532833324</v>
      </c>
      <c r="J335" s="18">
        <f ca="1">IF(Amortization[[#This Row],[closing
balance]]&gt;0,LastRow-ROW(),0)</f>
        <v>28</v>
      </c>
    </row>
    <row r="336" spans="2:10" ht="15" customHeight="1" x14ac:dyDescent="0.25">
      <c r="B336" s="15">
        <f>ROWS($B$4:B336)</f>
        <v>333</v>
      </c>
      <c r="C336" s="20">
        <f ca="1">IF(ValuesEntered,IF(Amortization[[#This Row],['#]]&lt;=DurationOfLoan,IF(ROW()-ROW(Amortization[[#Headers],[payment
date]])=1,LoanStart,IF(I335&gt;0,EDATE(C335,1),"")),""),"")</f>
        <v>55324</v>
      </c>
      <c r="D336" s="14">
        <f ca="1">IF(ROW()-ROW(Amortization[[#Headers],[opening
balance]])=1,LoanAmount,IF(Amortization[[#This Row],[payment
date]]="",0,INDEX(Amortization[], ROW()-4,8)))</f>
        <v>1156557.8532833324</v>
      </c>
      <c r="E336" s="14">
        <f ca="1">IF(ValuesEntered,IF(ROW()-ROW(Amortization[[#Headers],[interest]])=1,-IPMT(InterestRate/12,1,DurationOfLoan-ROWS($C$4:C336)+1,Amortization[[#This Row],[opening
balance]]),IFERROR(-IPMT(InterestRate/12,1,Amortization[[#This Row],['#
remaining]],D337),0)),0)</f>
        <v>19673.423227082101</v>
      </c>
      <c r="F336" s="14">
        <f ca="1">IFERROR(IF(AND(ValuesEntered,Amortization[[#This Row],[payment
date]]&lt;&gt;""),-PPMT(InterestRate/12,1,DurationOfLoan-ROWS($C$4:C336)+1,Amortization[[#This Row],[opening
balance]]),""),0)</f>
        <v>32362.240307212327</v>
      </c>
      <c r="G336" s="14">
        <f ca="1">IF(Amortization[[#This Row],[payment
date]]="",0,PropertyTaxAmount)</f>
        <v>375</v>
      </c>
      <c r="H336" s="14">
        <f ca="1">IF(Amortization[[#This Row],[payment
date]]="",0,Amortization[[#This Row],[interest]]+Amortization[[#This Row],[principal]]+Amortization[[#This Row],[property
tax]])</f>
        <v>52410.663534294428</v>
      </c>
      <c r="I336" s="14">
        <f ca="1">IF(Amortization[[#This Row],[payment
date]]="",0,Amortization[[#This Row],[opening
balance]]-Amortization[[#This Row],[principal]])</f>
        <v>1124195.6129761201</v>
      </c>
      <c r="J336" s="18">
        <f ca="1">IF(Amortization[[#This Row],[closing
balance]]&gt;0,LastRow-ROW(),0)</f>
        <v>27</v>
      </c>
    </row>
    <row r="337" spans="2:10" ht="15" customHeight="1" x14ac:dyDescent="0.25">
      <c r="B337" s="15">
        <f>ROWS($B$4:B337)</f>
        <v>334</v>
      </c>
      <c r="C337" s="20">
        <f ca="1">IF(ValuesEntered,IF(Amortization[[#This Row],['#]]&lt;=DurationOfLoan,IF(ROW()-ROW(Amortization[[#Headers],[payment
date]])=1,LoanStart,IF(I336&gt;0,EDATE(C336,1),"")),""),"")</f>
        <v>55354</v>
      </c>
      <c r="D337" s="14">
        <f ca="1">IF(ROW()-ROW(Amortization[[#Headers],[opening
balance]])=1,LoanAmount,IF(Amortization[[#This Row],[payment
date]]="",0,INDEX(Amortization[], ROW()-4,8)))</f>
        <v>1124195.6129761201</v>
      </c>
      <c r="E337" s="14">
        <f ca="1">IF(ValuesEntered,IF(ROW()-ROW(Amortization[[#Headers],[interest]])=1,-IPMT(InterestRate/12,1,DurationOfLoan-ROWS($C$4:C337)+1,Amortization[[#This Row],[opening
balance]]),IFERROR(-IPMT(InterestRate/12,1,Amortization[[#This Row],['#
remaining]],D338),0)),0)</f>
        <v>19097.173085611801</v>
      </c>
      <c r="F337" s="14">
        <f ca="1">IFERROR(IF(AND(ValuesEntered,Amortization[[#This Row],[payment
date]]&lt;&gt;""),-PPMT(InterestRate/12,1,DurationOfLoan-ROWS($C$4:C337)+1,Amortization[[#This Row],[opening
balance]]),""),0)</f>
        <v>32928.579512588534</v>
      </c>
      <c r="G337" s="14">
        <f ca="1">IF(Amortization[[#This Row],[payment
date]]="",0,PropertyTaxAmount)</f>
        <v>375</v>
      </c>
      <c r="H337" s="14">
        <f ca="1">IF(Amortization[[#This Row],[payment
date]]="",0,Amortization[[#This Row],[interest]]+Amortization[[#This Row],[principal]]+Amortization[[#This Row],[property
tax]])</f>
        <v>52400.752598200335</v>
      </c>
      <c r="I337" s="14">
        <f ca="1">IF(Amortization[[#This Row],[payment
date]]="",0,Amortization[[#This Row],[opening
balance]]-Amortization[[#This Row],[principal]])</f>
        <v>1091267.0334635316</v>
      </c>
      <c r="J337" s="18">
        <f ca="1">IF(Amortization[[#This Row],[closing
balance]]&gt;0,LastRow-ROW(),0)</f>
        <v>26</v>
      </c>
    </row>
    <row r="338" spans="2:10" ht="15" customHeight="1" x14ac:dyDescent="0.25">
      <c r="B338" s="15">
        <f>ROWS($B$4:B338)</f>
        <v>335</v>
      </c>
      <c r="C338" s="20">
        <f ca="1">IF(ValuesEntered,IF(Amortization[[#This Row],['#]]&lt;=DurationOfLoan,IF(ROW()-ROW(Amortization[[#Headers],[payment
date]])=1,LoanStart,IF(I337&gt;0,EDATE(C337,1),"")),""),"")</f>
        <v>55385</v>
      </c>
      <c r="D338" s="14">
        <f ca="1">IF(ROW()-ROW(Amortization[[#Headers],[opening
balance]])=1,LoanAmount,IF(Amortization[[#This Row],[payment
date]]="",0,INDEX(Amortization[], ROW()-4,8)))</f>
        <v>1091267.0334635316</v>
      </c>
      <c r="E338" s="14">
        <f ca="1">IF(ValuesEntered,IF(ROW()-ROW(Amortization[[#Headers],[interest]])=1,-IPMT(InterestRate/12,1,DurationOfLoan-ROWS($C$4:C338)+1,Amortization[[#This Row],[opening
balance]]),IFERROR(-IPMT(InterestRate/12,1,Amortization[[#This Row],['#
remaining]],D339),0)),0)</f>
        <v>18510.83856666577</v>
      </c>
      <c r="F338" s="14">
        <f ca="1">IFERROR(IF(AND(ValuesEntered,Amortization[[#This Row],[payment
date]]&lt;&gt;""),-PPMT(InterestRate/12,1,DurationOfLoan-ROWS($C$4:C338)+1,Amortization[[#This Row],[opening
balance]]),""),0)</f>
        <v>33504.829654058834</v>
      </c>
      <c r="G338" s="14">
        <f ca="1">IF(Amortization[[#This Row],[payment
date]]="",0,PropertyTaxAmount)</f>
        <v>375</v>
      </c>
      <c r="H338" s="14">
        <f ca="1">IF(Amortization[[#This Row],[payment
date]]="",0,Amortization[[#This Row],[interest]]+Amortization[[#This Row],[principal]]+Amortization[[#This Row],[property
tax]])</f>
        <v>52390.668220724605</v>
      </c>
      <c r="I338" s="14">
        <f ca="1">IF(Amortization[[#This Row],[payment
date]]="",0,Amortization[[#This Row],[opening
balance]]-Amortization[[#This Row],[principal]])</f>
        <v>1057762.2038094727</v>
      </c>
      <c r="J338" s="18">
        <f ca="1">IF(Amortization[[#This Row],[closing
balance]]&gt;0,LastRow-ROW(),0)</f>
        <v>25</v>
      </c>
    </row>
    <row r="339" spans="2:10" ht="15" customHeight="1" x14ac:dyDescent="0.25">
      <c r="B339" s="15">
        <f>ROWS($B$4:B339)</f>
        <v>336</v>
      </c>
      <c r="C339" s="20">
        <f ca="1">IF(ValuesEntered,IF(Amortization[[#This Row],['#]]&lt;=DurationOfLoan,IF(ROW()-ROW(Amortization[[#Headers],[payment
date]])=1,LoanStart,IF(I338&gt;0,EDATE(C338,1),"")),""),"")</f>
        <v>55416</v>
      </c>
      <c r="D339" s="14">
        <f ca="1">IF(ROW()-ROW(Amortization[[#Headers],[opening
balance]])=1,LoanAmount,IF(Amortization[[#This Row],[payment
date]]="",0,INDEX(Amortization[], ROW()-4,8)))</f>
        <v>1057762.2038094727</v>
      </c>
      <c r="E339" s="14">
        <f ca="1">IF(ValuesEntered,IF(ROW()-ROW(Amortization[[#Headers],[interest]])=1,-IPMT(InterestRate/12,1,DurationOfLoan-ROWS($C$4:C339)+1,Amortization[[#This Row],[opening
balance]]),IFERROR(-IPMT(InterestRate/12,1,Amortization[[#This Row],['#
remaining]],D340),0)),0)</f>
        <v>17914.243193638184</v>
      </c>
      <c r="F339" s="14">
        <f ca="1">IFERROR(IF(AND(ValuesEntered,Amortization[[#This Row],[payment
date]]&lt;&gt;""),-PPMT(InterestRate/12,1,DurationOfLoan-ROWS($C$4:C339)+1,Amortization[[#This Row],[opening
balance]]),""),0)</f>
        <v>34091.164173004865</v>
      </c>
      <c r="G339" s="14">
        <f ca="1">IF(Amortization[[#This Row],[payment
date]]="",0,PropertyTaxAmount)</f>
        <v>375</v>
      </c>
      <c r="H339" s="14">
        <f ca="1">IF(Amortization[[#This Row],[payment
date]]="",0,Amortization[[#This Row],[interest]]+Amortization[[#This Row],[principal]]+Amortization[[#This Row],[property
tax]])</f>
        <v>52380.407366643049</v>
      </c>
      <c r="I339" s="14">
        <f ca="1">IF(Amortization[[#This Row],[payment
date]]="",0,Amortization[[#This Row],[opening
balance]]-Amortization[[#This Row],[principal]])</f>
        <v>1023671.0396364678</v>
      </c>
      <c r="J339" s="18">
        <f ca="1">IF(Amortization[[#This Row],[closing
balance]]&gt;0,LastRow-ROW(),0)</f>
        <v>24</v>
      </c>
    </row>
    <row r="340" spans="2:10" ht="15" customHeight="1" x14ac:dyDescent="0.25">
      <c r="B340" s="15">
        <f>ROWS($B$4:B340)</f>
        <v>337</v>
      </c>
      <c r="C340" s="20">
        <f ca="1">IF(ValuesEntered,IF(Amortization[[#This Row],['#]]&lt;=DurationOfLoan,IF(ROW()-ROW(Amortization[[#Headers],[payment
date]])=1,LoanStart,IF(I339&gt;0,EDATE(C339,1),"")),""),"")</f>
        <v>55446</v>
      </c>
      <c r="D340" s="14">
        <f ca="1">IF(ROW()-ROW(Amortization[[#Headers],[opening
balance]])=1,LoanAmount,IF(Amortization[[#This Row],[payment
date]]="",0,INDEX(Amortization[], ROW()-4,8)))</f>
        <v>1023671.0396364678</v>
      </c>
      <c r="E340" s="14">
        <f ca="1">IF(ValuesEntered,IF(ROW()-ROW(Amortization[[#Headers],[interest]])=1,-IPMT(InterestRate/12,1,DurationOfLoan-ROWS($C$4:C340)+1,Amortization[[#This Row],[opening
balance]]),IFERROR(-IPMT(InterestRate/12,1,Amortization[[#This Row],['#
remaining]],D341),0)),0)</f>
        <v>17307.207401582618</v>
      </c>
      <c r="F340" s="14">
        <f ca="1">IFERROR(IF(AND(ValuesEntered,Amortization[[#This Row],[payment
date]]&lt;&gt;""),-PPMT(InterestRate/12,1,DurationOfLoan-ROWS($C$4:C340)+1,Amortization[[#This Row],[opening
balance]]),""),0)</f>
        <v>34687.759546032452</v>
      </c>
      <c r="G340" s="14">
        <f ca="1">IF(Amortization[[#This Row],[payment
date]]="",0,PropertyTaxAmount)</f>
        <v>375</v>
      </c>
      <c r="H340" s="14">
        <f ca="1">IF(Amortization[[#This Row],[payment
date]]="",0,Amortization[[#This Row],[interest]]+Amortization[[#This Row],[principal]]+Amortization[[#This Row],[property
tax]])</f>
        <v>52369.966947615074</v>
      </c>
      <c r="I340" s="14">
        <f ca="1">IF(Amortization[[#This Row],[payment
date]]="",0,Amortization[[#This Row],[opening
balance]]-Amortization[[#This Row],[principal]])</f>
        <v>988983.28009043541</v>
      </c>
      <c r="J340" s="18">
        <f ca="1">IF(Amortization[[#This Row],[closing
balance]]&gt;0,LastRow-ROW(),0)</f>
        <v>23</v>
      </c>
    </row>
    <row r="341" spans="2:10" ht="15" customHeight="1" x14ac:dyDescent="0.25">
      <c r="B341" s="15">
        <f>ROWS($B$4:B341)</f>
        <v>338</v>
      </c>
      <c r="C341" s="20">
        <f ca="1">IF(ValuesEntered,IF(Amortization[[#This Row],['#]]&lt;=DurationOfLoan,IF(ROW()-ROW(Amortization[[#Headers],[payment
date]])=1,LoanStart,IF(I340&gt;0,EDATE(C340,1),"")),""),"")</f>
        <v>55477</v>
      </c>
      <c r="D341" s="14">
        <f ca="1">IF(ROW()-ROW(Amortization[[#Headers],[opening
balance]])=1,LoanAmount,IF(Amortization[[#This Row],[payment
date]]="",0,INDEX(Amortization[], ROW()-4,8)))</f>
        <v>988983.28009043541</v>
      </c>
      <c r="E341" s="14">
        <f ca="1">IF(ValuesEntered,IF(ROW()-ROW(Amortization[[#Headers],[interest]])=1,-IPMT(InterestRate/12,1,DurationOfLoan-ROWS($C$4:C341)+1,Amortization[[#This Row],[opening
balance]]),IFERROR(-IPMT(InterestRate/12,1,Amortization[[#This Row],['#
remaining]],D342),0)),0)</f>
        <v>16689.548483166076</v>
      </c>
      <c r="F341" s="14">
        <f ca="1">IFERROR(IF(AND(ValuesEntered,Amortization[[#This Row],[payment
date]]&lt;&gt;""),-PPMT(InterestRate/12,1,DurationOfLoan-ROWS($C$4:C341)+1,Amortization[[#This Row],[opening
balance]]),""),0)</f>
        <v>35294.795338088021</v>
      </c>
      <c r="G341" s="14">
        <f ca="1">IF(Amortization[[#This Row],[payment
date]]="",0,PropertyTaxAmount)</f>
        <v>375</v>
      </c>
      <c r="H341" s="14">
        <f ca="1">IF(Amortization[[#This Row],[payment
date]]="",0,Amortization[[#This Row],[interest]]+Amortization[[#This Row],[principal]]+Amortization[[#This Row],[property
tax]])</f>
        <v>52359.343821254093</v>
      </c>
      <c r="I341" s="14">
        <f ca="1">IF(Amortization[[#This Row],[payment
date]]="",0,Amortization[[#This Row],[opening
balance]]-Amortization[[#This Row],[principal]])</f>
        <v>953688.48475234734</v>
      </c>
      <c r="J341" s="18">
        <f ca="1">IF(Amortization[[#This Row],[closing
balance]]&gt;0,LastRow-ROW(),0)</f>
        <v>22</v>
      </c>
    </row>
    <row r="342" spans="2:10" ht="15" customHeight="1" x14ac:dyDescent="0.25">
      <c r="B342" s="15">
        <f>ROWS($B$4:B342)</f>
        <v>339</v>
      </c>
      <c r="C342" s="20">
        <f ca="1">IF(ValuesEntered,IF(Amortization[[#This Row],['#]]&lt;=DurationOfLoan,IF(ROW()-ROW(Amortization[[#Headers],[payment
date]])=1,LoanStart,IF(I341&gt;0,EDATE(C341,1),"")),""),"")</f>
        <v>55507</v>
      </c>
      <c r="D342" s="14">
        <f ca="1">IF(ROW()-ROW(Amortization[[#Headers],[opening
balance]])=1,LoanAmount,IF(Amortization[[#This Row],[payment
date]]="",0,INDEX(Amortization[], ROW()-4,8)))</f>
        <v>953688.48475234734</v>
      </c>
      <c r="E342" s="14">
        <f ca="1">IF(ValuesEntered,IF(ROW()-ROW(Amortization[[#Headers],[interest]])=1,-IPMT(InterestRate/12,1,DurationOfLoan-ROWS($C$4:C342)+1,Amortization[[#This Row],[opening
balance]]),IFERROR(-IPMT(InterestRate/12,1,Amortization[[#This Row],['#
remaining]],D343),0)),0)</f>
        <v>16061.080533677248</v>
      </c>
      <c r="F342" s="14">
        <f ca="1">IFERROR(IF(AND(ValuesEntered,Amortization[[#This Row],[payment
date]]&lt;&gt;""),-PPMT(InterestRate/12,1,DurationOfLoan-ROWS($C$4:C342)+1,Amortization[[#This Row],[opening
balance]]),""),0)</f>
        <v>35912.454256504556</v>
      </c>
      <c r="G342" s="14">
        <f ca="1">IF(Amortization[[#This Row],[payment
date]]="",0,PropertyTaxAmount)</f>
        <v>375</v>
      </c>
      <c r="H342" s="14">
        <f ca="1">IF(Amortization[[#This Row],[payment
date]]="",0,Amortization[[#This Row],[interest]]+Amortization[[#This Row],[principal]]+Amortization[[#This Row],[property
tax]])</f>
        <v>52348.534790181802</v>
      </c>
      <c r="I342" s="14">
        <f ca="1">IF(Amortization[[#This Row],[payment
date]]="",0,Amortization[[#This Row],[opening
balance]]-Amortization[[#This Row],[principal]])</f>
        <v>917776.0304958428</v>
      </c>
      <c r="J342" s="18">
        <f ca="1">IF(Amortization[[#This Row],[closing
balance]]&gt;0,LastRow-ROW(),0)</f>
        <v>21</v>
      </c>
    </row>
    <row r="343" spans="2:10" ht="15" customHeight="1" x14ac:dyDescent="0.25">
      <c r="B343" s="15">
        <f>ROWS($B$4:B343)</f>
        <v>340</v>
      </c>
      <c r="C343" s="20">
        <f ca="1">IF(ValuesEntered,IF(Amortization[[#This Row],['#]]&lt;=DurationOfLoan,IF(ROW()-ROW(Amortization[[#Headers],[payment
date]])=1,LoanStart,IF(I342&gt;0,EDATE(C342,1),"")),""),"")</f>
        <v>55538</v>
      </c>
      <c r="D343" s="14">
        <f ca="1">IF(ROW()-ROW(Amortization[[#Headers],[opening
balance]])=1,LoanAmount,IF(Amortization[[#This Row],[payment
date]]="",0,INDEX(Amortization[], ROW()-4,8)))</f>
        <v>917776.0304958428</v>
      </c>
      <c r="E343" s="14">
        <f ca="1">IF(ValuesEntered,IF(ROW()-ROW(Amortization[[#Headers],[interest]])=1,-IPMT(InterestRate/12,1,DurationOfLoan-ROWS($C$4:C343)+1,Amortization[[#This Row],[opening
balance]]),IFERROR(-IPMT(InterestRate/12,1,Amortization[[#This Row],['#
remaining]],D344),0)),0)</f>
        <v>15421.614395072362</v>
      </c>
      <c r="F343" s="14">
        <f ca="1">IFERROR(IF(AND(ValuesEntered,Amortization[[#This Row],[payment
date]]&lt;&gt;""),-PPMT(InterestRate/12,1,DurationOfLoan-ROWS($C$4:C343)+1,Amortization[[#This Row],[opening
balance]]),""),0)</f>
        <v>36540.922205993389</v>
      </c>
      <c r="G343" s="14">
        <f ca="1">IF(Amortization[[#This Row],[payment
date]]="",0,PropertyTaxAmount)</f>
        <v>375</v>
      </c>
      <c r="H343" s="14">
        <f ca="1">IF(Amortization[[#This Row],[payment
date]]="",0,Amortization[[#This Row],[interest]]+Amortization[[#This Row],[principal]]+Amortization[[#This Row],[property
tax]])</f>
        <v>52337.536601065753</v>
      </c>
      <c r="I343" s="14">
        <f ca="1">IF(Amortization[[#This Row],[payment
date]]="",0,Amortization[[#This Row],[opening
balance]]-Amortization[[#This Row],[principal]])</f>
        <v>881235.10828984936</v>
      </c>
      <c r="J343" s="18">
        <f ca="1">IF(Amortization[[#This Row],[closing
balance]]&gt;0,LastRow-ROW(),0)</f>
        <v>20</v>
      </c>
    </row>
    <row r="344" spans="2:10" ht="15" customHeight="1" x14ac:dyDescent="0.25">
      <c r="B344" s="15">
        <f>ROWS($B$4:B344)</f>
        <v>341</v>
      </c>
      <c r="C344" s="20">
        <f ca="1">IF(ValuesEntered,IF(Amortization[[#This Row],['#]]&lt;=DurationOfLoan,IF(ROW()-ROW(Amortization[[#Headers],[payment
date]])=1,LoanStart,IF(I343&gt;0,EDATE(C343,1),"")),""),"")</f>
        <v>55569</v>
      </c>
      <c r="D344" s="14">
        <f ca="1">IF(ROW()-ROW(Amortization[[#Headers],[opening
balance]])=1,LoanAmount,IF(Amortization[[#This Row],[payment
date]]="",0,INDEX(Amortization[], ROW()-4,8)))</f>
        <v>881235.10828984936</v>
      </c>
      <c r="E344" s="14">
        <f ca="1">IF(ValuesEntered,IF(ROW()-ROW(Amortization[[#Headers],[interest]])=1,-IPMT(InterestRate/12,1,DurationOfLoan-ROWS($C$4:C344)+1,Amortization[[#This Row],[opening
balance]]),IFERROR(-IPMT(InterestRate/12,1,Amortization[[#This Row],['#
remaining]],D345),0)),0)</f>
        <v>14770.957599041893</v>
      </c>
      <c r="F344" s="14">
        <f ca="1">IFERROR(IF(AND(ValuesEntered,Amortization[[#This Row],[payment
date]]&lt;&gt;""),-PPMT(InterestRate/12,1,DurationOfLoan-ROWS($C$4:C344)+1,Amortization[[#This Row],[opening
balance]]),""),0)</f>
        <v>37180.388344598272</v>
      </c>
      <c r="G344" s="14">
        <f ca="1">IF(Amortization[[#This Row],[payment
date]]="",0,PropertyTaxAmount)</f>
        <v>375</v>
      </c>
      <c r="H344" s="14">
        <f ca="1">IF(Amortization[[#This Row],[payment
date]]="",0,Amortization[[#This Row],[interest]]+Amortization[[#This Row],[principal]]+Amortization[[#This Row],[property
tax]])</f>
        <v>52326.345943640161</v>
      </c>
      <c r="I344" s="14">
        <f ca="1">IF(Amortization[[#This Row],[payment
date]]="",0,Amortization[[#This Row],[opening
balance]]-Amortization[[#This Row],[principal]])</f>
        <v>844054.71994525113</v>
      </c>
      <c r="J344" s="18">
        <f ca="1">IF(Amortization[[#This Row],[closing
balance]]&gt;0,LastRow-ROW(),0)</f>
        <v>19</v>
      </c>
    </row>
    <row r="345" spans="2:10" ht="15" customHeight="1" x14ac:dyDescent="0.25">
      <c r="B345" s="15">
        <f>ROWS($B$4:B345)</f>
        <v>342</v>
      </c>
      <c r="C345" s="20">
        <f ca="1">IF(ValuesEntered,IF(Amortization[[#This Row],['#]]&lt;=DurationOfLoan,IF(ROW()-ROW(Amortization[[#Headers],[payment
date]])=1,LoanStart,IF(I344&gt;0,EDATE(C344,1),"")),""),"")</f>
        <v>55598</v>
      </c>
      <c r="D345" s="14">
        <f ca="1">IF(ROW()-ROW(Amortization[[#Headers],[opening
balance]])=1,LoanAmount,IF(Amortization[[#This Row],[payment
date]]="",0,INDEX(Amortization[], ROW()-4,8)))</f>
        <v>844054.71994525113</v>
      </c>
      <c r="E345" s="14">
        <f ca="1">IF(ValuesEntered,IF(ROW()-ROW(Amortization[[#Headers],[interest]])=1,-IPMT(InterestRate/12,1,DurationOfLoan-ROWS($C$4:C345)+1,Amortization[[#This Row],[opening
balance]]),IFERROR(-IPMT(InterestRate/12,1,Amortization[[#This Row],['#
remaining]],D346),0)),0)</f>
        <v>14108.91430908089</v>
      </c>
      <c r="F345" s="14">
        <f ca="1">IFERROR(IF(AND(ValuesEntered,Amortization[[#This Row],[payment
date]]&lt;&gt;""),-PPMT(InterestRate/12,1,DurationOfLoan-ROWS($C$4:C345)+1,Amortization[[#This Row],[opening
balance]]),""),0)</f>
        <v>37831.045140628739</v>
      </c>
      <c r="G345" s="14">
        <f ca="1">IF(Amortization[[#This Row],[payment
date]]="",0,PropertyTaxAmount)</f>
        <v>375</v>
      </c>
      <c r="H345" s="14">
        <f ca="1">IF(Amortization[[#This Row],[payment
date]]="",0,Amortization[[#This Row],[interest]]+Amortization[[#This Row],[principal]]+Amortization[[#This Row],[property
tax]])</f>
        <v>52314.959449709626</v>
      </c>
      <c r="I345" s="14">
        <f ca="1">IF(Amortization[[#This Row],[payment
date]]="",0,Amortization[[#This Row],[opening
balance]]-Amortization[[#This Row],[principal]])</f>
        <v>806223.67480462242</v>
      </c>
      <c r="J345" s="18">
        <f ca="1">IF(Amortization[[#This Row],[closing
balance]]&gt;0,LastRow-ROW(),0)</f>
        <v>18</v>
      </c>
    </row>
    <row r="346" spans="2:10" ht="15" customHeight="1" x14ac:dyDescent="0.25">
      <c r="B346" s="15">
        <f>ROWS($B$4:B346)</f>
        <v>343</v>
      </c>
      <c r="C346" s="20">
        <f ca="1">IF(ValuesEntered,IF(Amortization[[#This Row],['#]]&lt;=DurationOfLoan,IF(ROW()-ROW(Amortization[[#Headers],[payment
date]])=1,LoanStart,IF(I345&gt;0,EDATE(C345,1),"")),""),"")</f>
        <v>55629</v>
      </c>
      <c r="D346" s="14">
        <f ca="1">IF(ROW()-ROW(Amortization[[#Headers],[opening
balance]])=1,LoanAmount,IF(Amortization[[#This Row],[payment
date]]="",0,INDEX(Amortization[], ROW()-4,8)))</f>
        <v>806223.67480462242</v>
      </c>
      <c r="E346" s="14">
        <f ca="1">IF(ValuesEntered,IF(ROW()-ROW(Amortization[[#Headers],[interest]])=1,-IPMT(InterestRate/12,1,DurationOfLoan-ROWS($C$4:C346)+1,Amortization[[#This Row],[opening
balance]]),IFERROR(-IPMT(InterestRate/12,1,Amortization[[#This Row],['#
remaining]],D347),0)),0)</f>
        <v>13435.28526154557</v>
      </c>
      <c r="F346" s="14">
        <f ca="1">IFERROR(IF(AND(ValuesEntered,Amortization[[#This Row],[payment
date]]&lt;&gt;""),-PPMT(InterestRate/12,1,DurationOfLoan-ROWS($C$4:C346)+1,Amortization[[#This Row],[opening
balance]]),""),0)</f>
        <v>38493.088430589749</v>
      </c>
      <c r="G346" s="14">
        <f ca="1">IF(Amortization[[#This Row],[payment
date]]="",0,PropertyTaxAmount)</f>
        <v>375</v>
      </c>
      <c r="H346" s="14">
        <f ca="1">IF(Amortization[[#This Row],[payment
date]]="",0,Amortization[[#This Row],[interest]]+Amortization[[#This Row],[principal]]+Amortization[[#This Row],[property
tax]])</f>
        <v>52303.373692135319</v>
      </c>
      <c r="I346" s="14">
        <f ca="1">IF(Amortization[[#This Row],[payment
date]]="",0,Amortization[[#This Row],[opening
balance]]-Amortization[[#This Row],[principal]])</f>
        <v>767730.58637403266</v>
      </c>
      <c r="J346" s="18">
        <f ca="1">IF(Amortization[[#This Row],[closing
balance]]&gt;0,LastRow-ROW(),0)</f>
        <v>17</v>
      </c>
    </row>
    <row r="347" spans="2:10" ht="15" customHeight="1" x14ac:dyDescent="0.25">
      <c r="B347" s="15">
        <f>ROWS($B$4:B347)</f>
        <v>344</v>
      </c>
      <c r="C347" s="20">
        <f ca="1">IF(ValuesEntered,IF(Amortization[[#This Row],['#]]&lt;=DurationOfLoan,IF(ROW()-ROW(Amortization[[#Headers],[payment
date]])=1,LoanStart,IF(I346&gt;0,EDATE(C346,1),"")),""),"")</f>
        <v>55659</v>
      </c>
      <c r="D347" s="14">
        <f ca="1">IF(ROW()-ROW(Amortization[[#Headers],[opening
balance]])=1,LoanAmount,IF(Amortization[[#This Row],[payment
date]]="",0,INDEX(Amortization[], ROW()-4,8)))</f>
        <v>767730.58637403266</v>
      </c>
      <c r="E347" s="14">
        <f ca="1">IF(ValuesEntered,IF(ROW()-ROW(Amortization[[#Headers],[interest]])=1,-IPMT(InterestRate/12,1,DurationOfLoan-ROWS($C$4:C347)+1,Amortization[[#This Row],[opening
balance]]),IFERROR(-IPMT(InterestRate/12,1,Amortization[[#This Row],['#
remaining]],D348),0)),0)</f>
        <v>12749.86770567838</v>
      </c>
      <c r="F347" s="14">
        <f ca="1">IFERROR(IF(AND(ValuesEntered,Amortization[[#This Row],[payment
date]]&lt;&gt;""),-PPMT(InterestRate/12,1,DurationOfLoan-ROWS($C$4:C347)+1,Amortization[[#This Row],[opening
balance]]),""),0)</f>
        <v>39166.717478125072</v>
      </c>
      <c r="G347" s="14">
        <f ca="1">IF(Amortization[[#This Row],[payment
date]]="",0,PropertyTaxAmount)</f>
        <v>375</v>
      </c>
      <c r="H347" s="14">
        <f ca="1">IF(Amortization[[#This Row],[payment
date]]="",0,Amortization[[#This Row],[interest]]+Amortization[[#This Row],[principal]]+Amortization[[#This Row],[property
tax]])</f>
        <v>52291.58518380345</v>
      </c>
      <c r="I347" s="14">
        <f ca="1">IF(Amortization[[#This Row],[payment
date]]="",0,Amortization[[#This Row],[opening
balance]]-Amortization[[#This Row],[principal]])</f>
        <v>728563.86889590754</v>
      </c>
      <c r="J347" s="18">
        <f ca="1">IF(Amortization[[#This Row],[closing
balance]]&gt;0,LastRow-ROW(),0)</f>
        <v>16</v>
      </c>
    </row>
    <row r="348" spans="2:10" ht="15" customHeight="1" x14ac:dyDescent="0.25">
      <c r="B348" s="15">
        <f>ROWS($B$4:B348)</f>
        <v>345</v>
      </c>
      <c r="C348" s="20">
        <f ca="1">IF(ValuesEntered,IF(Amortization[[#This Row],['#]]&lt;=DurationOfLoan,IF(ROW()-ROW(Amortization[[#Headers],[payment
date]])=1,LoanStart,IF(I347&gt;0,EDATE(C347,1),"")),""),"")</f>
        <v>55690</v>
      </c>
      <c r="D348" s="14">
        <f ca="1">IF(ROW()-ROW(Amortization[[#Headers],[opening
balance]])=1,LoanAmount,IF(Amortization[[#This Row],[payment
date]]="",0,INDEX(Amortization[], ROW()-4,8)))</f>
        <v>728563.86889590754</v>
      </c>
      <c r="E348" s="14">
        <f ca="1">IF(ValuesEntered,IF(ROW()-ROW(Amortization[[#Headers],[interest]])=1,-IPMT(InterestRate/12,1,DurationOfLoan-ROWS($C$4:C348)+1,Amortization[[#This Row],[opening
balance]]),IFERROR(-IPMT(InterestRate/12,1,Amortization[[#This Row],['#
remaining]],D349),0)),0)</f>
        <v>12052.455342583517</v>
      </c>
      <c r="F348" s="14">
        <f ca="1">IFERROR(IF(AND(ValuesEntered,Amortization[[#This Row],[payment
date]]&lt;&gt;""),-PPMT(InterestRate/12,1,DurationOfLoan-ROWS($C$4:C348)+1,Amortization[[#This Row],[opening
balance]]),""),0)</f>
        <v>39852.13503399225</v>
      </c>
      <c r="G348" s="14">
        <f ca="1">IF(Amortization[[#This Row],[payment
date]]="",0,PropertyTaxAmount)</f>
        <v>375</v>
      </c>
      <c r="H348" s="14">
        <f ca="1">IF(Amortization[[#This Row],[payment
date]]="",0,Amortization[[#This Row],[interest]]+Amortization[[#This Row],[principal]]+Amortization[[#This Row],[property
tax]])</f>
        <v>52279.590376575768</v>
      </c>
      <c r="I348" s="14">
        <f ca="1">IF(Amortization[[#This Row],[payment
date]]="",0,Amortization[[#This Row],[opening
balance]]-Amortization[[#This Row],[principal]])</f>
        <v>688711.7338619153</v>
      </c>
      <c r="J348" s="18">
        <f ca="1">IF(Amortization[[#This Row],[closing
balance]]&gt;0,LastRow-ROW(),0)</f>
        <v>15</v>
      </c>
    </row>
    <row r="349" spans="2:10" ht="15" customHeight="1" x14ac:dyDescent="0.25">
      <c r="B349" s="15">
        <f>ROWS($B$4:B349)</f>
        <v>346</v>
      </c>
      <c r="C349" s="20">
        <f ca="1">IF(ValuesEntered,IF(Amortization[[#This Row],['#]]&lt;=DurationOfLoan,IF(ROW()-ROW(Amortization[[#Headers],[payment
date]])=1,LoanStart,IF(I348&gt;0,EDATE(C348,1),"")),""),"")</f>
        <v>55720</v>
      </c>
      <c r="D349" s="14">
        <f ca="1">IF(ROW()-ROW(Amortization[[#Headers],[opening
balance]])=1,LoanAmount,IF(Amortization[[#This Row],[payment
date]]="",0,INDEX(Amortization[], ROW()-4,8)))</f>
        <v>688711.7338619153</v>
      </c>
      <c r="E349" s="14">
        <f ca="1">IF(ValuesEntered,IF(ROW()-ROW(Amortization[[#Headers],[interest]])=1,-IPMT(InterestRate/12,1,DurationOfLoan-ROWS($C$4:C349)+1,Amortization[[#This Row],[opening
balance]]),IFERROR(-IPMT(InterestRate/12,1,Amortization[[#This Row],['#
remaining]],D350),0)),0)</f>
        <v>11342.838263134492</v>
      </c>
      <c r="F349" s="14">
        <f ca="1">IFERROR(IF(AND(ValuesEntered,Amortization[[#This Row],[payment
date]]&lt;&gt;""),-PPMT(InterestRate/12,1,DurationOfLoan-ROWS($C$4:C349)+1,Amortization[[#This Row],[opening
balance]]),""),0)</f>
        <v>40549.54739708711</v>
      </c>
      <c r="G349" s="14">
        <f ca="1">IF(Amortization[[#This Row],[payment
date]]="",0,PropertyTaxAmount)</f>
        <v>375</v>
      </c>
      <c r="H349" s="14">
        <f ca="1">IF(Amortization[[#This Row],[payment
date]]="",0,Amortization[[#This Row],[interest]]+Amortization[[#This Row],[principal]]+Amortization[[#This Row],[property
tax]])</f>
        <v>52267.385660221604</v>
      </c>
      <c r="I349" s="14">
        <f ca="1">IF(Amortization[[#This Row],[payment
date]]="",0,Amortization[[#This Row],[opening
balance]]-Amortization[[#This Row],[principal]])</f>
        <v>648162.18646482821</v>
      </c>
      <c r="J349" s="18">
        <f ca="1">IF(Amortization[[#This Row],[closing
balance]]&gt;0,LastRow-ROW(),0)</f>
        <v>14</v>
      </c>
    </row>
    <row r="350" spans="2:10" ht="15" customHeight="1" x14ac:dyDescent="0.25">
      <c r="B350" s="15">
        <f>ROWS($B$4:B350)</f>
        <v>347</v>
      </c>
      <c r="C350" s="20">
        <f ca="1">IF(ValuesEntered,IF(Amortization[[#This Row],['#]]&lt;=DurationOfLoan,IF(ROW()-ROW(Amortization[[#Headers],[payment
date]])=1,LoanStart,IF(I349&gt;0,EDATE(C349,1),"")),""),"")</f>
        <v>55751</v>
      </c>
      <c r="D350" s="14">
        <f ca="1">IF(ROW()-ROW(Amortization[[#Headers],[opening
balance]])=1,LoanAmount,IF(Amortization[[#This Row],[payment
date]]="",0,INDEX(Amortization[], ROW()-4,8)))</f>
        <v>648162.18646482821</v>
      </c>
      <c r="E350" s="14">
        <f ca="1">IF(ValuesEntered,IF(ROW()-ROW(Amortization[[#Headers],[interest]])=1,-IPMT(InterestRate/12,1,DurationOfLoan-ROWS($C$4:C350)+1,Amortization[[#This Row],[opening
balance]]),IFERROR(-IPMT(InterestRate/12,1,Amortization[[#This Row],['#
remaining]],D351),0)),0)</f>
        <v>10620.80288479511</v>
      </c>
      <c r="F350" s="14">
        <f ca="1">IFERROR(IF(AND(ValuesEntered,Amortization[[#This Row],[payment
date]]&lt;&gt;""),-PPMT(InterestRate/12,1,DurationOfLoan-ROWS($C$4:C350)+1,Amortization[[#This Row],[opening
balance]]),""),0)</f>
        <v>41259.164476536142</v>
      </c>
      <c r="G350" s="14">
        <f ca="1">IF(Amortization[[#This Row],[payment
date]]="",0,PropertyTaxAmount)</f>
        <v>375</v>
      </c>
      <c r="H350" s="14">
        <f ca="1">IF(Amortization[[#This Row],[payment
date]]="",0,Amortization[[#This Row],[interest]]+Amortization[[#This Row],[principal]]+Amortization[[#This Row],[property
tax]])</f>
        <v>52254.967361331248</v>
      </c>
      <c r="I350" s="14">
        <f ca="1">IF(Amortization[[#This Row],[payment
date]]="",0,Amortization[[#This Row],[opening
balance]]-Amortization[[#This Row],[principal]])</f>
        <v>606903.02198829211</v>
      </c>
      <c r="J350" s="18">
        <f ca="1">IF(Amortization[[#This Row],[closing
balance]]&gt;0,LastRow-ROW(),0)</f>
        <v>13</v>
      </c>
    </row>
    <row r="351" spans="2:10" ht="15" customHeight="1" x14ac:dyDescent="0.25">
      <c r="B351" s="15">
        <f>ROWS($B$4:B351)</f>
        <v>348</v>
      </c>
      <c r="C351" s="20">
        <f ca="1">IF(ValuesEntered,IF(Amortization[[#This Row],['#]]&lt;=DurationOfLoan,IF(ROW()-ROW(Amortization[[#Headers],[payment
date]])=1,LoanStart,IF(I350&gt;0,EDATE(C350,1),"")),""),"")</f>
        <v>55782</v>
      </c>
      <c r="D351" s="14">
        <f ca="1">IF(ROW()-ROW(Amortization[[#Headers],[opening
balance]])=1,LoanAmount,IF(Amortization[[#This Row],[payment
date]]="",0,INDEX(Amortization[], ROW()-4,8)))</f>
        <v>606903.02198829211</v>
      </c>
      <c r="E351" s="14">
        <f ca="1">IF(ValuesEntered,IF(ROW()-ROW(Amortization[[#Headers],[interest]])=1,-IPMT(InterestRate/12,1,DurationOfLoan-ROWS($C$4:C351)+1,Amortization[[#This Row],[opening
balance]]),IFERROR(-IPMT(InterestRate/12,1,Amortization[[#This Row],['#
remaining]],D352),0)),0)</f>
        <v>9886.1318873347882</v>
      </c>
      <c r="F351" s="14">
        <f ca="1">IFERROR(IF(AND(ValuesEntered,Amortization[[#This Row],[payment
date]]&lt;&gt;""),-PPMT(InterestRate/12,1,DurationOfLoan-ROWS($C$4:C351)+1,Amortization[[#This Row],[opening
balance]]),""),0)</f>
        <v>41981.199854875529</v>
      </c>
      <c r="G351" s="14">
        <f ca="1">IF(Amortization[[#This Row],[payment
date]]="",0,PropertyTaxAmount)</f>
        <v>375</v>
      </c>
      <c r="H351" s="14">
        <f ca="1">IF(Amortization[[#This Row],[payment
date]]="",0,Amortization[[#This Row],[interest]]+Amortization[[#This Row],[principal]]+Amortization[[#This Row],[property
tax]])</f>
        <v>52242.331742210314</v>
      </c>
      <c r="I351" s="14">
        <f ca="1">IF(Amortization[[#This Row],[payment
date]]="",0,Amortization[[#This Row],[opening
balance]]-Amortization[[#This Row],[principal]])</f>
        <v>564921.82213341654</v>
      </c>
      <c r="J351" s="18">
        <f ca="1">IF(Amortization[[#This Row],[closing
balance]]&gt;0,LastRow-ROW(),0)</f>
        <v>12</v>
      </c>
    </row>
    <row r="352" spans="2:10" ht="15" customHeight="1" x14ac:dyDescent="0.25">
      <c r="B352" s="15">
        <f>ROWS($B$4:B352)</f>
        <v>349</v>
      </c>
      <c r="C352" s="20">
        <f ca="1">IF(ValuesEntered,IF(Amortization[[#This Row],['#]]&lt;=DurationOfLoan,IF(ROW()-ROW(Amortization[[#Headers],[payment
date]])=1,LoanStart,IF(I351&gt;0,EDATE(C351,1),"")),""),"")</f>
        <v>55812</v>
      </c>
      <c r="D352" s="14">
        <f ca="1">IF(ROW()-ROW(Amortization[[#Headers],[opening
balance]])=1,LoanAmount,IF(Amortization[[#This Row],[payment
date]]="",0,INDEX(Amortization[], ROW()-4,8)))</f>
        <v>564921.82213341654</v>
      </c>
      <c r="E352" s="14">
        <f ca="1">IF(ValuesEntered,IF(ROW()-ROW(Amortization[[#Headers],[interest]])=1,-IPMT(InterestRate/12,1,DurationOfLoan-ROWS($C$4:C352)+1,Amortization[[#This Row],[opening
balance]]),IFERROR(-IPMT(InterestRate/12,1,Amortization[[#This Row],['#
remaining]],D353),0)),0)</f>
        <v>9138.6041474189115</v>
      </c>
      <c r="F352" s="14">
        <f ca="1">IFERROR(IF(AND(ValuesEntered,Amortization[[#This Row],[payment
date]]&lt;&gt;""),-PPMT(InterestRate/12,1,DurationOfLoan-ROWS($C$4:C352)+1,Amortization[[#This Row],[opening
balance]]),""),0)</f>
        <v>42715.870852335851</v>
      </c>
      <c r="G352" s="14">
        <f ca="1">IF(Amortization[[#This Row],[payment
date]]="",0,PropertyTaxAmount)</f>
        <v>375</v>
      </c>
      <c r="H352" s="14">
        <f ca="1">IF(Amortization[[#This Row],[payment
date]]="",0,Amortization[[#This Row],[interest]]+Amortization[[#This Row],[principal]]+Amortization[[#This Row],[property
tax]])</f>
        <v>52229.474999754762</v>
      </c>
      <c r="I352" s="14">
        <f ca="1">IF(Amortization[[#This Row],[payment
date]]="",0,Amortization[[#This Row],[opening
balance]]-Amortization[[#This Row],[principal]])</f>
        <v>522205.95128108072</v>
      </c>
      <c r="J352" s="18">
        <f ca="1">IF(Amortization[[#This Row],[closing
balance]]&gt;0,LastRow-ROW(),0)</f>
        <v>11</v>
      </c>
    </row>
    <row r="353" spans="2:10" ht="15" customHeight="1" x14ac:dyDescent="0.25">
      <c r="B353" s="15">
        <f>ROWS($B$4:B353)</f>
        <v>350</v>
      </c>
      <c r="C353" s="20">
        <f ca="1">IF(ValuesEntered,IF(Amortization[[#This Row],['#]]&lt;=DurationOfLoan,IF(ROW()-ROW(Amortization[[#Headers],[payment
date]])=1,LoanStart,IF(I352&gt;0,EDATE(C352,1),"")),""),"")</f>
        <v>55843</v>
      </c>
      <c r="D353" s="14">
        <f ca="1">IF(ROW()-ROW(Amortization[[#Headers],[opening
balance]])=1,LoanAmount,IF(Amortization[[#This Row],[payment
date]]="",0,INDEX(Amortization[], ROW()-4,8)))</f>
        <v>522205.95128108072</v>
      </c>
      <c r="E353" s="14">
        <f ca="1">IF(ValuesEntered,IF(ROW()-ROW(Amortization[[#Headers],[interest]])=1,-IPMT(InterestRate/12,1,DurationOfLoan-ROWS($C$4:C353)+1,Amortization[[#This Row],[opening
balance]]),IFERROR(-IPMT(InterestRate/12,1,Amortization[[#This Row],['#
remaining]],D354),0)),0)</f>
        <v>8377.9946720545067</v>
      </c>
      <c r="F353" s="14">
        <f ca="1">IFERROR(IF(AND(ValuesEntered,Amortization[[#This Row],[payment
date]]&lt;&gt;""),-PPMT(InterestRate/12,1,DurationOfLoan-ROWS($C$4:C353)+1,Amortization[[#This Row],[opening
balance]]),""),0)</f>
        <v>43463.398592251731</v>
      </c>
      <c r="G353" s="14">
        <f ca="1">IF(Amortization[[#This Row],[payment
date]]="",0,PropertyTaxAmount)</f>
        <v>375</v>
      </c>
      <c r="H353" s="14">
        <f ca="1">IF(Amortization[[#This Row],[payment
date]]="",0,Amortization[[#This Row],[interest]]+Amortization[[#This Row],[principal]]+Amortization[[#This Row],[property
tax]])</f>
        <v>52216.393264306236</v>
      </c>
      <c r="I353" s="14">
        <f ca="1">IF(Amortization[[#This Row],[payment
date]]="",0,Amortization[[#This Row],[opening
balance]]-Amortization[[#This Row],[principal]])</f>
        <v>478742.55268882902</v>
      </c>
      <c r="J353" s="18">
        <f ca="1">IF(Amortization[[#This Row],[closing
balance]]&gt;0,LastRow-ROW(),0)</f>
        <v>10</v>
      </c>
    </row>
    <row r="354" spans="2:10" ht="15" customHeight="1" x14ac:dyDescent="0.25">
      <c r="B354" s="15">
        <f>ROWS($B$4:B354)</f>
        <v>351</v>
      </c>
      <c r="C354" s="20">
        <f ca="1">IF(ValuesEntered,IF(Amortization[[#This Row],['#]]&lt;=DurationOfLoan,IF(ROW()-ROW(Amortization[[#Headers],[payment
date]])=1,LoanStart,IF(I353&gt;0,EDATE(C353,1),"")),""),"")</f>
        <v>55873</v>
      </c>
      <c r="D354" s="14">
        <f ca="1">IF(ROW()-ROW(Amortization[[#Headers],[opening
balance]])=1,LoanAmount,IF(Amortization[[#This Row],[payment
date]]="",0,INDEX(Amortization[], ROW()-4,8)))</f>
        <v>478742.55268882902</v>
      </c>
      <c r="E354" s="14">
        <f ca="1">IF(ValuesEntered,IF(ROW()-ROW(Amortization[[#Headers],[interest]])=1,-IPMT(InterestRate/12,1,DurationOfLoan-ROWS($C$4:C354)+1,Amortization[[#This Row],[opening
balance]]),IFERROR(-IPMT(InterestRate/12,1,Amortization[[#This Row],['#
remaining]],D355),0)),0)</f>
        <v>7604.0745308712249</v>
      </c>
      <c r="F354" s="14">
        <f ca="1">IFERROR(IF(AND(ValuesEntered,Amortization[[#This Row],[payment
date]]&lt;&gt;""),-PPMT(InterestRate/12,1,DurationOfLoan-ROWS($C$4:C354)+1,Amortization[[#This Row],[opening
balance]]),""),0)</f>
        <v>44224.008067616123</v>
      </c>
      <c r="G354" s="14">
        <f ca="1">IF(Amortization[[#This Row],[payment
date]]="",0,PropertyTaxAmount)</f>
        <v>375</v>
      </c>
      <c r="H354" s="14">
        <f ca="1">IF(Amortization[[#This Row],[payment
date]]="",0,Amortization[[#This Row],[interest]]+Amortization[[#This Row],[principal]]+Amortization[[#This Row],[property
tax]])</f>
        <v>52203.082598487352</v>
      </c>
      <c r="I354" s="14">
        <f ca="1">IF(Amortization[[#This Row],[payment
date]]="",0,Amortization[[#This Row],[opening
balance]]-Amortization[[#This Row],[principal]])</f>
        <v>434518.54462121287</v>
      </c>
      <c r="J354" s="18">
        <f ca="1">IF(Amortization[[#This Row],[closing
balance]]&gt;0,LastRow-ROW(),0)</f>
        <v>9</v>
      </c>
    </row>
    <row r="355" spans="2:10" ht="15" customHeight="1" x14ac:dyDescent="0.25">
      <c r="B355" s="15">
        <f>ROWS($B$4:B355)</f>
        <v>352</v>
      </c>
      <c r="C355" s="20">
        <f ca="1">IF(ValuesEntered,IF(Amortization[[#This Row],['#]]&lt;=DurationOfLoan,IF(ROW()-ROW(Amortization[[#Headers],[payment
date]])=1,LoanStart,IF(I354&gt;0,EDATE(C354,1),"")),""),"")</f>
        <v>55904</v>
      </c>
      <c r="D355" s="14">
        <f ca="1">IF(ROW()-ROW(Amortization[[#Headers],[opening
balance]])=1,LoanAmount,IF(Amortization[[#This Row],[payment
date]]="",0,INDEX(Amortization[], ROW()-4,8)))</f>
        <v>434518.54462121287</v>
      </c>
      <c r="E355" s="14">
        <f ca="1">IF(ValuesEntered,IF(ROW()-ROW(Amortization[[#Headers],[interest]])=1,-IPMT(InterestRate/12,1,DurationOfLoan-ROWS($C$4:C355)+1,Amortization[[#This Row],[opening
balance]]),IFERROR(-IPMT(InterestRate/12,1,Amortization[[#This Row],['#
remaining]],D356),0)),0)</f>
        <v>6816.6107872172352</v>
      </c>
      <c r="F355" s="14">
        <f ca="1">IFERROR(IF(AND(ValuesEntered,Amortization[[#This Row],[payment
date]]&lt;&gt;""),-PPMT(InterestRate/12,1,DurationOfLoan-ROWS($C$4:C355)+1,Amortization[[#This Row],[opening
balance]]),""),0)</f>
        <v>44997.928208799414</v>
      </c>
      <c r="G355" s="14">
        <f ca="1">IF(Amortization[[#This Row],[payment
date]]="",0,PropertyTaxAmount)</f>
        <v>375</v>
      </c>
      <c r="H355" s="14">
        <f ca="1">IF(Amortization[[#This Row],[payment
date]]="",0,Amortization[[#This Row],[interest]]+Amortization[[#This Row],[principal]]+Amortization[[#This Row],[property
tax]])</f>
        <v>52189.53899601665</v>
      </c>
      <c r="I355" s="14">
        <f ca="1">IF(Amortization[[#This Row],[payment
date]]="",0,Amortization[[#This Row],[opening
balance]]-Amortization[[#This Row],[principal]])</f>
        <v>389520.61641241348</v>
      </c>
      <c r="J355" s="18">
        <f ca="1">IF(Amortization[[#This Row],[closing
balance]]&gt;0,LastRow-ROW(),0)</f>
        <v>8</v>
      </c>
    </row>
    <row r="356" spans="2:10" ht="15" customHeight="1" x14ac:dyDescent="0.25">
      <c r="B356" s="15">
        <f>ROWS($B$4:B356)</f>
        <v>353</v>
      </c>
      <c r="C356" s="20">
        <f ca="1">IF(ValuesEntered,IF(Amortization[[#This Row],['#]]&lt;=DurationOfLoan,IF(ROW()-ROW(Amortization[[#Headers],[payment
date]])=1,LoanStart,IF(I355&gt;0,EDATE(C355,1),"")),""),"")</f>
        <v>55935</v>
      </c>
      <c r="D356" s="14">
        <f ca="1">IF(ROW()-ROW(Amortization[[#Headers],[opening
balance]])=1,LoanAmount,IF(Amortization[[#This Row],[payment
date]]="",0,INDEX(Amortization[], ROW()-4,8)))</f>
        <v>389520.61641241348</v>
      </c>
      <c r="E356" s="14">
        <f ca="1">IF(ValuesEntered,IF(ROW()-ROW(Amortization[[#Headers],[interest]])=1,-IPMT(InterestRate/12,1,DurationOfLoan-ROWS($C$4:C356)+1,Amortization[[#This Row],[opening
balance]]),IFERROR(-IPMT(InterestRate/12,1,Amortization[[#This Row],['#
remaining]],D357),0)),0)</f>
        <v>6015.3664280493003</v>
      </c>
      <c r="F356" s="14">
        <f ca="1">IFERROR(IF(AND(ValuesEntered,Amortization[[#This Row],[payment
date]]&lt;&gt;""),-PPMT(InterestRate/12,1,DurationOfLoan-ROWS($C$4:C356)+1,Amortization[[#This Row],[opening
balance]]),""),0)</f>
        <v>45785.391952453407</v>
      </c>
      <c r="G356" s="14">
        <f ca="1">IF(Amortization[[#This Row],[payment
date]]="",0,PropertyTaxAmount)</f>
        <v>375</v>
      </c>
      <c r="H356" s="14">
        <f ca="1">IF(Amortization[[#This Row],[payment
date]]="",0,Amortization[[#This Row],[interest]]+Amortization[[#This Row],[principal]]+Amortization[[#This Row],[property
tax]])</f>
        <v>52175.75838050271</v>
      </c>
      <c r="I356" s="14">
        <f ca="1">IF(Amortization[[#This Row],[payment
date]]="",0,Amortization[[#This Row],[opening
balance]]-Amortization[[#This Row],[principal]])</f>
        <v>343735.22445996007</v>
      </c>
      <c r="J356" s="18">
        <f ca="1">IF(Amortization[[#This Row],[closing
balance]]&gt;0,LastRow-ROW(),0)</f>
        <v>7</v>
      </c>
    </row>
    <row r="357" spans="2:10" ht="15" customHeight="1" x14ac:dyDescent="0.25">
      <c r="B357" s="15">
        <f>ROWS($B$4:B357)</f>
        <v>354</v>
      </c>
      <c r="C357" s="20">
        <f ca="1">IF(ValuesEntered,IF(Amortization[[#This Row],['#]]&lt;=DurationOfLoan,IF(ROW()-ROW(Amortization[[#Headers],[payment
date]])=1,LoanStart,IF(I356&gt;0,EDATE(C356,1),"")),""),"")</f>
        <v>55963</v>
      </c>
      <c r="D357" s="14">
        <f ca="1">IF(ROW()-ROW(Amortization[[#Headers],[opening
balance]])=1,LoanAmount,IF(Amortization[[#This Row],[payment
date]]="",0,INDEX(Amortization[], ROW()-4,8)))</f>
        <v>343735.22445996007</v>
      </c>
      <c r="E357" s="14">
        <f ca="1">IF(ValuesEntered,IF(ROW()-ROW(Amortization[[#Headers],[interest]])=1,-IPMT(InterestRate/12,1,DurationOfLoan-ROWS($C$4:C357)+1,Amortization[[#This Row],[opening
balance]]),IFERROR(-IPMT(InterestRate/12,1,Amortization[[#This Row],['#
remaining]],D358),0)),0)</f>
        <v>5200.1002925959274</v>
      </c>
      <c r="F357" s="14">
        <f ca="1">IFERROR(IF(AND(ValuesEntered,Amortization[[#This Row],[payment
date]]&lt;&gt;""),-PPMT(InterestRate/12,1,DurationOfLoan-ROWS($C$4:C357)+1,Amortization[[#This Row],[opening
balance]]),""),0)</f>
        <v>46586.636311621332</v>
      </c>
      <c r="G357" s="14">
        <f ca="1">IF(Amortization[[#This Row],[payment
date]]="",0,PropertyTaxAmount)</f>
        <v>375</v>
      </c>
      <c r="H357" s="14">
        <f ca="1">IF(Amortization[[#This Row],[payment
date]]="",0,Amortization[[#This Row],[interest]]+Amortization[[#This Row],[principal]]+Amortization[[#This Row],[property
tax]])</f>
        <v>52161.736604217258</v>
      </c>
      <c r="I357" s="14">
        <f ca="1">IF(Amortization[[#This Row],[payment
date]]="",0,Amortization[[#This Row],[opening
balance]]-Amortization[[#This Row],[principal]])</f>
        <v>297148.58814833872</v>
      </c>
      <c r="J357" s="18">
        <f ca="1">IF(Amortization[[#This Row],[closing
balance]]&gt;0,LastRow-ROW(),0)</f>
        <v>6</v>
      </c>
    </row>
    <row r="358" spans="2:10" ht="15" customHeight="1" x14ac:dyDescent="0.25">
      <c r="B358" s="15">
        <f>ROWS($B$4:B358)</f>
        <v>355</v>
      </c>
      <c r="C358" s="20">
        <f ca="1">IF(ValuesEntered,IF(Amortization[[#This Row],['#]]&lt;=DurationOfLoan,IF(ROW()-ROW(Amortization[[#Headers],[payment
date]])=1,LoanStart,IF(I357&gt;0,EDATE(C357,1),"")),""),"")</f>
        <v>55994</v>
      </c>
      <c r="D358" s="14">
        <f ca="1">IF(ROW()-ROW(Amortization[[#Headers],[opening
balance]])=1,LoanAmount,IF(Amortization[[#This Row],[payment
date]]="",0,INDEX(Amortization[], ROW()-4,8)))</f>
        <v>297148.58814833872</v>
      </c>
      <c r="E358" s="14">
        <f ca="1">IF(ValuesEntered,IF(ROW()-ROW(Amortization[[#Headers],[interest]])=1,-IPMT(InterestRate/12,1,DurationOfLoan-ROWS($C$4:C358)+1,Amortization[[#This Row],[opening
balance]]),IFERROR(-IPMT(InterestRate/12,1,Amortization[[#This Row],['#
remaining]],D359),0)),0)</f>
        <v>4370.5669997721197</v>
      </c>
      <c r="F358" s="14">
        <f ca="1">IFERROR(IF(AND(ValuesEntered,Amortization[[#This Row],[payment
date]]&lt;&gt;""),-PPMT(InterestRate/12,1,DurationOfLoan-ROWS($C$4:C358)+1,Amortization[[#This Row],[opening
balance]]),""),0)</f>
        <v>47401.90244707471</v>
      </c>
      <c r="G358" s="14">
        <f ca="1">IF(Amortization[[#This Row],[payment
date]]="",0,PropertyTaxAmount)</f>
        <v>375</v>
      </c>
      <c r="H358" s="14">
        <f ca="1">IF(Amortization[[#This Row],[payment
date]]="",0,Amortization[[#This Row],[interest]]+Amortization[[#This Row],[principal]]+Amortization[[#This Row],[property
tax]])</f>
        <v>52147.46944684683</v>
      </c>
      <c r="I358" s="14">
        <f ca="1">IF(Amortization[[#This Row],[payment
date]]="",0,Amortization[[#This Row],[opening
balance]]-Amortization[[#This Row],[principal]])</f>
        <v>249746.68570126401</v>
      </c>
      <c r="J358" s="18">
        <f ca="1">IF(Amortization[[#This Row],[closing
balance]]&gt;0,LastRow-ROW(),0)</f>
        <v>5</v>
      </c>
    </row>
    <row r="359" spans="2:10" ht="15" customHeight="1" x14ac:dyDescent="0.25">
      <c r="B359" s="15">
        <f>ROWS($B$4:B359)</f>
        <v>356</v>
      </c>
      <c r="C359" s="20">
        <f ca="1">IF(ValuesEntered,IF(Amortization[[#This Row],['#]]&lt;=DurationOfLoan,IF(ROW()-ROW(Amortization[[#Headers],[payment
date]])=1,LoanStart,IF(I358&gt;0,EDATE(C358,1),"")),""),"")</f>
        <v>56024</v>
      </c>
      <c r="D359" s="14">
        <f ca="1">IF(ROW()-ROW(Amortization[[#Headers],[opening
balance]])=1,LoanAmount,IF(Amortization[[#This Row],[payment
date]]="",0,INDEX(Amortization[], ROW()-4,8)))</f>
        <v>249746.68570126401</v>
      </c>
      <c r="E359" s="14">
        <f ca="1">IF(ValuesEntered,IF(ROW()-ROW(Amortization[[#Headers],[interest]])=1,-IPMT(InterestRate/12,1,DurationOfLoan-ROWS($C$4:C359)+1,Amortization[[#This Row],[opening
balance]]),IFERROR(-IPMT(InterestRate/12,1,Amortization[[#This Row],['#
remaining]],D360),0)),0)</f>
        <v>3526.5168743238955</v>
      </c>
      <c r="F359" s="14">
        <f ca="1">IFERROR(IF(AND(ValuesEntered,Amortization[[#This Row],[payment
date]]&lt;&gt;""),-PPMT(InterestRate/12,1,DurationOfLoan-ROWS($C$4:C359)+1,Amortization[[#This Row],[opening
balance]]),""),0)</f>
        <v>48231.435739898516</v>
      </c>
      <c r="G359" s="14">
        <f ca="1">IF(Amortization[[#This Row],[payment
date]]="",0,PropertyTaxAmount)</f>
        <v>375</v>
      </c>
      <c r="H359" s="14">
        <f ca="1">IF(Amortization[[#This Row],[payment
date]]="",0,Amortization[[#This Row],[interest]]+Amortization[[#This Row],[principal]]+Amortization[[#This Row],[property
tax]])</f>
        <v>52132.952614222413</v>
      </c>
      <c r="I359" s="14">
        <f ca="1">IF(Amortization[[#This Row],[payment
date]]="",0,Amortization[[#This Row],[opening
balance]]-Amortization[[#This Row],[principal]])</f>
        <v>201515.24996136548</v>
      </c>
      <c r="J359" s="18">
        <f ca="1">IF(Amortization[[#This Row],[closing
balance]]&gt;0,LastRow-ROW(),0)</f>
        <v>4</v>
      </c>
    </row>
    <row r="360" spans="2:10" ht="15" customHeight="1" x14ac:dyDescent="0.25">
      <c r="B360" s="15">
        <f>ROWS($B$4:B360)</f>
        <v>357</v>
      </c>
      <c r="C360" s="20">
        <f ca="1">IF(ValuesEntered,IF(Amortization[[#This Row],['#]]&lt;=DurationOfLoan,IF(ROW()-ROW(Amortization[[#Headers],[payment
date]])=1,LoanStart,IF(I359&gt;0,EDATE(C359,1),"")),""),"")</f>
        <v>56055</v>
      </c>
      <c r="D360" s="14">
        <f ca="1">IF(ROW()-ROW(Amortization[[#Headers],[opening
balance]])=1,LoanAmount,IF(Amortization[[#This Row],[payment
date]]="",0,INDEX(Amortization[], ROW()-4,8)))</f>
        <v>201515.24996136548</v>
      </c>
      <c r="E360" s="14">
        <f ca="1">IF(ValuesEntered,IF(ROW()-ROW(Amortization[[#Headers],[interest]])=1,-IPMT(InterestRate/12,1,DurationOfLoan-ROWS($C$4:C360)+1,Amortization[[#This Row],[opening
balance]]),IFERROR(-IPMT(InterestRate/12,1,Amortization[[#This Row],['#
remaining]],D361),0)),0)</f>
        <v>2667.6958716803279</v>
      </c>
      <c r="F360" s="14">
        <f ca="1">IFERROR(IF(AND(ValuesEntered,Amortization[[#This Row],[payment
date]]&lt;&gt;""),-PPMT(InterestRate/12,1,DurationOfLoan-ROWS($C$4:C360)+1,Amortization[[#This Row],[opening
balance]]),""),0)</f>
        <v>49075.485865346738</v>
      </c>
      <c r="G360" s="14">
        <f ca="1">IF(Amortization[[#This Row],[payment
date]]="",0,PropertyTaxAmount)</f>
        <v>375</v>
      </c>
      <c r="H360" s="14">
        <f ca="1">IF(Amortization[[#This Row],[payment
date]]="",0,Amortization[[#This Row],[interest]]+Amortization[[#This Row],[principal]]+Amortization[[#This Row],[property
tax]])</f>
        <v>52118.181737027066</v>
      </c>
      <c r="I360" s="14">
        <f ca="1">IF(Amortization[[#This Row],[payment
date]]="",0,Amortization[[#This Row],[opening
balance]]-Amortization[[#This Row],[principal]])</f>
        <v>152439.76409601874</v>
      </c>
      <c r="J360" s="18">
        <f ca="1">IF(Amortization[[#This Row],[closing
balance]]&gt;0,LastRow-ROW(),0)</f>
        <v>3</v>
      </c>
    </row>
    <row r="361" spans="2:10" ht="15" customHeight="1" x14ac:dyDescent="0.25">
      <c r="B361" s="15">
        <f>ROWS($B$4:B361)</f>
        <v>358</v>
      </c>
      <c r="C361" s="20">
        <f ca="1">IF(ValuesEntered,IF(Amortization[[#This Row],['#]]&lt;=DurationOfLoan,IF(ROW()-ROW(Amortization[[#Headers],[payment
date]])=1,LoanStart,IF(I360&gt;0,EDATE(C360,1),"")),""),"")</f>
        <v>56085</v>
      </c>
      <c r="D361" s="14">
        <f ca="1">IF(ROW()-ROW(Amortization[[#Headers],[opening
balance]])=1,LoanAmount,IF(Amortization[[#This Row],[payment
date]]="",0,INDEX(Amortization[], ROW()-4,8)))</f>
        <v>152439.76409601874</v>
      </c>
      <c r="E361" s="14">
        <f ca="1">IF(ValuesEntered,IF(ROW()-ROW(Amortization[[#Headers],[interest]])=1,-IPMT(InterestRate/12,1,DurationOfLoan-ROWS($C$4:C361)+1,Amortization[[#This Row],[opening
balance]]),IFERROR(-IPMT(InterestRate/12,1,Amortization[[#This Row],['#
remaining]],D362),0)),0)</f>
        <v>1793.8455014904971</v>
      </c>
      <c r="F361" s="14">
        <f ca="1">IFERROR(IF(AND(ValuesEntered,Amortization[[#This Row],[payment
date]]&lt;&gt;""),-PPMT(InterestRate/12,1,DurationOfLoan-ROWS($C$4:C361)+1,Amortization[[#This Row],[opening
balance]]),""),0)</f>
        <v>49934.306867990315</v>
      </c>
      <c r="G361" s="14">
        <f ca="1">IF(Amortization[[#This Row],[payment
date]]="",0,PropertyTaxAmount)</f>
        <v>375</v>
      </c>
      <c r="H361" s="14">
        <f ca="1">IF(Amortization[[#This Row],[payment
date]]="",0,Amortization[[#This Row],[interest]]+Amortization[[#This Row],[principal]]+Amortization[[#This Row],[property
tax]])</f>
        <v>52103.152369480813</v>
      </c>
      <c r="I361" s="14">
        <f ca="1">IF(Amortization[[#This Row],[payment
date]]="",0,Amortization[[#This Row],[opening
balance]]-Amortization[[#This Row],[principal]])</f>
        <v>102505.45722802842</v>
      </c>
      <c r="J361" s="18">
        <f ca="1">IF(Amortization[[#This Row],[closing
balance]]&gt;0,LastRow-ROW(),0)</f>
        <v>2</v>
      </c>
    </row>
    <row r="362" spans="2:10" ht="15" customHeight="1" x14ac:dyDescent="0.25">
      <c r="B362" s="15">
        <f>ROWS($B$4:B362)</f>
        <v>359</v>
      </c>
      <c r="C362" s="20">
        <f ca="1">IF(ValuesEntered,IF(Amortization[[#This Row],['#]]&lt;=DurationOfLoan,IF(ROW()-ROW(Amortization[[#Headers],[payment
date]])=1,LoanStart,IF(I361&gt;0,EDATE(C361,1),"")),""),"")</f>
        <v>56116</v>
      </c>
      <c r="D362" s="14">
        <f ca="1">IF(ROW()-ROW(Amortization[[#Headers],[opening
balance]])=1,LoanAmount,IF(Amortization[[#This Row],[payment
date]]="",0,INDEX(Amortization[], ROW()-4,8)))</f>
        <v>102505.45722802842</v>
      </c>
      <c r="E362" s="14">
        <f ca="1">IF(ValuesEntered,IF(ROW()-ROW(Amortization[[#Headers],[interest]])=1,-IPMT(InterestRate/12,1,DurationOfLoan-ROWS($C$4:C362)+1,Amortization[[#This Row],[opening
balance]]),IFERROR(-IPMT(InterestRate/12,1,Amortization[[#This Row],['#
remaining]],D363),0)),0)</f>
        <v>904.70274982234469</v>
      </c>
      <c r="F362" s="14">
        <f ca="1">IFERROR(IF(AND(ValuesEntered,Amortization[[#This Row],[payment
date]]&lt;&gt;""),-PPMT(InterestRate/12,1,DurationOfLoan-ROWS($C$4:C362)+1,Amortization[[#This Row],[opening
balance]]),""),0)</f>
        <v>50808.157238180145</v>
      </c>
      <c r="G362" s="14">
        <f ca="1">IF(Amortization[[#This Row],[payment
date]]="",0,PropertyTaxAmount)</f>
        <v>375</v>
      </c>
      <c r="H362" s="14">
        <f ca="1">IF(Amortization[[#This Row],[payment
date]]="",0,Amortization[[#This Row],[interest]]+Amortization[[#This Row],[principal]]+Amortization[[#This Row],[property
tax]])</f>
        <v>52087.859988002492</v>
      </c>
      <c r="I362" s="14">
        <f ca="1">IF(Amortization[[#This Row],[payment
date]]="",0,Amortization[[#This Row],[opening
balance]]-Amortization[[#This Row],[principal]])</f>
        <v>51697.299989848274</v>
      </c>
      <c r="J362" s="18">
        <f ca="1">IF(Amortization[[#This Row],[closing
balance]]&gt;0,LastRow-ROW(),0)</f>
        <v>1</v>
      </c>
    </row>
    <row r="363" spans="2:10" ht="15" customHeight="1" x14ac:dyDescent="0.25">
      <c r="B363" s="15">
        <f>ROWS($B$4:B363)</f>
        <v>360</v>
      </c>
      <c r="C363" s="20">
        <f ca="1">IF(ValuesEntered,IF(Amortization[[#This Row],['#]]&lt;=DurationOfLoan,IF(ROW()-ROW(Amortization[[#Headers],[payment
date]])=1,LoanStart,IF(I362&gt;0,EDATE(C362,1),"")),""),"")</f>
        <v>56147</v>
      </c>
      <c r="D363" s="14">
        <f ca="1">IF(ROW()-ROW(Amortization[[#Headers],[opening
balance]])=1,LoanAmount,IF(Amortization[[#This Row],[payment
date]]="",0,INDEX(Amortization[], ROW()-4,8)))</f>
        <v>51697.299989848274</v>
      </c>
      <c r="E363" s="14">
        <f ca="1">IF(ValuesEntered,IF(ROW()-ROW(Amortization[[#Headers],[interest]])=1,-IPMT(InterestRate/12,1,DurationOfLoan-ROWS($C$4:C363)+1,Amortization[[#This Row],[opening
balance]]),IFERROR(-IPMT(InterestRate/12,1,Amortization[[#This Row],['#
remaining]],D364),0)),0)</f>
        <v>0</v>
      </c>
      <c r="F363" s="14">
        <f ca="1">IFERROR(IF(AND(ValuesEntered,Amortization[[#This Row],[payment
date]]&lt;&gt;""),-PPMT(InterestRate/12,1,DurationOfLoan-ROWS($C$4:C363)+1,Amortization[[#This Row],[opening
balance]]),""),0)</f>
        <v>51697.299989848267</v>
      </c>
      <c r="G363" s="14">
        <f ca="1">IF(Amortization[[#This Row],[payment
date]]="",0,PropertyTaxAmount)</f>
        <v>375</v>
      </c>
      <c r="H363" s="14">
        <f ca="1">IF(Amortization[[#This Row],[payment
date]]="",0,Amortization[[#This Row],[interest]]+Amortization[[#This Row],[principal]]+Amortization[[#This Row],[property
tax]])</f>
        <v>52072.299989848267</v>
      </c>
      <c r="I363" s="14">
        <f ca="1">IF(Amortization[[#This Row],[payment
date]]="",0,Amortization[[#This Row],[opening
balance]]-Amortization[[#This Row],[principal]])</f>
        <v>7.2759576141834259E-12</v>
      </c>
      <c r="J363" s="18">
        <f ca="1">IF(Amortization[[#This Row],[closing
balance]]&gt;0,LastRow-ROW(),0)</f>
        <v>0</v>
      </c>
    </row>
  </sheetData>
  <sheetProtection selectLockedCells="1"/>
  <mergeCells count="2">
    <mergeCell ref="B1:J1"/>
    <mergeCell ref="B2:J2"/>
  </mergeCells>
  <conditionalFormatting sqref="B4:J363">
    <cfRule type="expression" dxfId="1" priority="1">
      <formula>$C4=""</formula>
    </cfRule>
  </conditionalFormatting>
  <dataValidations count="11">
    <dataValidation allowBlank="1" showInputMessage="1" showErrorMessage="1" prompt="Amortization Table calculated from Mortgage Calculator worksheet. Add additional payments by inserting new rows to this table. Enter payment date &amp; columns will update automatically" sqref="A1"/>
    <dataValidation allowBlank="1" showInputMessage="1" showErrorMessage="1" prompt="Payment number is in this column. Add additional payments by adding a new row and entering the payment date. Columns will update automatically" sqref="B3"/>
    <dataValidation allowBlank="1" showInputMessage="1" showErrorMessage="1" prompt="Payment date is automatically updated in this column" sqref="C3"/>
    <dataValidation allowBlank="1" showInputMessage="1" showErrorMessage="1" prompt="Opening and adjusted balance as payments are applied are automatically updated in this column" sqref="D3"/>
    <dataValidation allowBlank="1" showInputMessage="1" showErrorMessage="1" prompt="Interest breakdown is automatically updated in this column" sqref="E3"/>
    <dataValidation allowBlank="1" showInputMessage="1" showErrorMessage="1" prompt="Amount of payment applied to the principal payment is automatically updated in this column" sqref="F3"/>
    <dataValidation allowBlank="1" showInputMessage="1" showErrorMessage="1" prompt="Property tax payment entered in cell E8 on Mortgage Calculator worksheet is automatically updated in this column " sqref="G3"/>
    <dataValidation allowBlank="1" showInputMessage="1" showErrorMessage="1" prompt="Total payment is automatically adjusted in this column based on the interest, principal and property tax amounts in column E, F and G" sqref="H3"/>
    <dataValidation allowBlank="1" showInputMessage="1" showErrorMessage="1" prompt="Closing balance adjusted for the total payment is automatically updated in this column" sqref="I3"/>
    <dataValidation allowBlank="1" showInputMessage="1" showErrorMessage="1" prompt="Number of payments remaining are automatically updated in this column under this heading based on Loan Duration in Mortgage Calculator worksheet &amp; number of payments applied to loan" sqref="J3"/>
    <dataValidation allowBlank="1" showInputMessage="1" showErrorMessage="1" prompt="Title of this worksheet is in this and the cell below" sqref="B1:J1"/>
  </dataValidations>
  <printOptions horizontalCentered="1"/>
  <pageMargins left="0.25" right="0.25" top="0.75" bottom="0.75" header="0.3" footer="0.3"/>
  <pageSetup scale="74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16</vt:i4>
      </vt:variant>
    </vt:vector>
  </HeadingPairs>
  <TitlesOfParts>
    <vt:vector size="18" baseType="lpstr">
      <vt:lpstr>Mortgage Calculator</vt:lpstr>
      <vt:lpstr>Amortization Table</vt:lpstr>
      <vt:lpstr>ColumnTitle2</vt:lpstr>
      <vt:lpstr>DurationOfLoan</vt:lpstr>
      <vt:lpstr>interest</vt:lpstr>
      <vt:lpstr>InterestRate</vt:lpstr>
      <vt:lpstr>LoanAmount</vt:lpstr>
      <vt:lpstr>LoanStart</vt:lpstr>
      <vt:lpstr>MonthlyLoanPayment</vt:lpstr>
      <vt:lpstr>NoPaymentsRemaining</vt:lpstr>
      <vt:lpstr>'Amortization Table'!Print_Titles</vt:lpstr>
      <vt:lpstr>PropertyTaxAmount</vt:lpstr>
      <vt:lpstr>TitleRegion1..C8</vt:lpstr>
      <vt:lpstr>TitleRegion2..E8</vt:lpstr>
      <vt:lpstr>total_interest_paid</vt:lpstr>
      <vt:lpstr>total_loan_payment</vt:lpstr>
      <vt:lpstr>total_payments</vt:lpstr>
      <vt:lpstr>ValueOfHome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DELL</dc:creator>
  <cp:keywords/>
  <cp:lastModifiedBy>DELL</cp:lastModifiedBy>
  <dcterms:created xsi:type="dcterms:W3CDTF">2017-09-13T23:07:04Z</dcterms:created>
  <dcterms:modified xsi:type="dcterms:W3CDTF">2023-06-22T10:40:38Z</dcterms:modified>
  <cp:version/>
</cp:coreProperties>
</file>