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mc:AlternateContent xmlns:mc="http://schemas.openxmlformats.org/markup-compatibility/2006">
    <mc:Choice Requires="x15">
      <x15ac:absPath xmlns:x15ac="http://schemas.microsoft.com/office/spreadsheetml/2010/11/ac" url="E:\xltemplates\files\"/>
    </mc:Choice>
  </mc:AlternateContent>
  <bookViews>
    <workbookView xWindow="240" yWindow="75" windowWidth="20115" windowHeight="7740" tabRatio="717"/>
  </bookViews>
  <sheets>
    <sheet name="Party Overview" sheetId="4" r:id="rId1"/>
    <sheet name="Guest List" sheetId="2" r:id="rId2"/>
    <sheet name="Food &amp; Beverage" sheetId="1" r:id="rId3"/>
    <sheet name="Other Essentials" sheetId="3" r:id="rId4"/>
    <sheet name="Seating Arrangement Grid" sheetId="5" r:id="rId5"/>
  </sheets>
  <definedNames>
    <definedName name="AdultTotal">'Party Overview'!$E$9</definedName>
    <definedName name="ChildrenTotal">'Party Overview'!$E$10</definedName>
    <definedName name="ConfirmedGuests">AttendeeSummary[[#Totals],[Total Confirmed]]</definedName>
    <definedName name="EssentialCostPerGuest">(Table1Budget[[#Totals],[Cost]]+Table2Budget[[#Totals],[Cost]]+Table3Budget[[#Totals],[Cost]])/AttendeeSummary[[#Totals],[Total Confirmed]]</definedName>
    <definedName name="OutstandingRSVPs">COUNTIF(GuestTable[ATTENDING?],"&lt;&gt;"&amp;"*")</definedName>
    <definedName name="_xlnm.Print_Area" localSheetId="4">'Seating Arrangement Grid'!$A$1:$AH$44</definedName>
    <definedName name="Table1Header">'Other Essentials'!$B$6</definedName>
    <definedName name="Table2Header">'Other Essentials'!$B$17</definedName>
    <definedName name="Table3Header">'Other Essentials'!$B$25</definedName>
  </definedNames>
  <calcPr calcId="171027"/>
</workbook>
</file>

<file path=xl/calcChain.xml><?xml version="1.0" encoding="utf-8"?>
<calcChain xmlns="http://schemas.openxmlformats.org/spreadsheetml/2006/main">
  <c r="H6" i="4" l="1"/>
  <c r="E20" i="4" l="1"/>
  <c r="E19" i="4"/>
  <c r="E18" i="4"/>
  <c r="E17" i="4"/>
  <c r="E21" i="4" l="1"/>
  <c r="C30" i="3"/>
  <c r="G20" i="4" s="1"/>
  <c r="H20" i="4" s="1"/>
  <c r="C22" i="3"/>
  <c r="G19" i="4" s="1"/>
  <c r="H19" i="4" s="1"/>
  <c r="C14" i="3"/>
  <c r="G18" i="4" s="1"/>
  <c r="H18" i="4" s="1"/>
  <c r="E25" i="1"/>
  <c r="D25" i="1"/>
  <c r="C25" i="1"/>
  <c r="G17" i="4" s="1"/>
  <c r="L22" i="2"/>
  <c r="L21" i="2"/>
  <c r="L20" i="2"/>
  <c r="L19" i="2"/>
  <c r="L18" i="2"/>
  <c r="L17" i="2"/>
  <c r="L16" i="2"/>
  <c r="L15" i="2"/>
  <c r="L14" i="2"/>
  <c r="L13" i="2"/>
  <c r="L12" i="2"/>
  <c r="L11" i="2"/>
  <c r="L10" i="2"/>
  <c r="L9" i="2"/>
  <c r="L8" i="2"/>
  <c r="F21" i="4"/>
  <c r="D20" i="4"/>
  <c r="D19" i="4"/>
  <c r="D18" i="4"/>
  <c r="E10" i="4"/>
  <c r="E9" i="4"/>
  <c r="F16" i="1" l="1"/>
  <c r="G16" i="1" s="1"/>
  <c r="F18" i="1"/>
  <c r="G18" i="1" s="1"/>
  <c r="F17" i="1"/>
  <c r="G17" i="1" s="1"/>
  <c r="E11" i="4"/>
  <c r="G9" i="4" s="1"/>
  <c r="G21" i="4"/>
  <c r="H17" i="4"/>
  <c r="F7" i="1"/>
  <c r="G7" i="1" s="1"/>
  <c r="F8" i="1"/>
  <c r="G8" i="1" s="1"/>
  <c r="F9" i="1"/>
  <c r="G9" i="1" s="1"/>
  <c r="F10" i="1"/>
  <c r="G10" i="1" s="1"/>
  <c r="F11" i="1"/>
  <c r="G11" i="1" s="1"/>
  <c r="F12" i="1"/>
  <c r="G12" i="1" s="1"/>
  <c r="F13" i="1"/>
  <c r="G13" i="1" s="1"/>
  <c r="F14" i="1"/>
  <c r="G14" i="1" s="1"/>
  <c r="F15" i="1"/>
  <c r="G15" i="1" s="1"/>
  <c r="F19" i="1"/>
  <c r="G19" i="1" s="1"/>
  <c r="F20" i="1"/>
  <c r="G20" i="1" s="1"/>
  <c r="F21" i="1"/>
  <c r="G21" i="1" s="1"/>
  <c r="F22" i="1"/>
  <c r="G22" i="1" s="1"/>
  <c r="F23" i="1"/>
  <c r="G23" i="1" s="1"/>
  <c r="F24" i="1"/>
  <c r="G24" i="1" s="1"/>
  <c r="G10" i="4" l="1"/>
  <c r="G11" i="4" s="1"/>
  <c r="U41" i="5"/>
  <c r="U38" i="5"/>
  <c r="U42" i="5"/>
  <c r="T36" i="5"/>
  <c r="U39" i="5"/>
  <c r="U40" i="5"/>
  <c r="H18" i="1"/>
  <c r="I18" i="1"/>
  <c r="I17" i="1"/>
  <c r="H17" i="1"/>
  <c r="I16" i="1"/>
  <c r="H16" i="1"/>
  <c r="I21" i="1"/>
  <c r="H21" i="1"/>
  <c r="I19" i="1"/>
  <c r="H19" i="1"/>
  <c r="I14" i="1"/>
  <c r="H14" i="1"/>
  <c r="I12" i="1"/>
  <c r="H12" i="1"/>
  <c r="I10" i="1"/>
  <c r="H10" i="1"/>
  <c r="I8" i="1"/>
  <c r="H8" i="1"/>
  <c r="I22" i="1"/>
  <c r="H22" i="1"/>
  <c r="I20" i="1"/>
  <c r="H20" i="1"/>
  <c r="I15" i="1"/>
  <c r="H15" i="1"/>
  <c r="I13" i="1"/>
  <c r="H13" i="1"/>
  <c r="I11" i="1"/>
  <c r="H11" i="1"/>
  <c r="I9" i="1"/>
  <c r="H9" i="1"/>
  <c r="I7" i="1"/>
  <c r="H7" i="1"/>
  <c r="H23" i="1"/>
  <c r="I23" i="1"/>
  <c r="I24" i="1"/>
  <c r="H24" i="1"/>
  <c r="H21" i="4"/>
  <c r="F25" i="1"/>
  <c r="I25" i="1" l="1"/>
  <c r="F9" i="4" s="1"/>
  <c r="G25" i="1"/>
  <c r="H25" i="1"/>
  <c r="F10" i="4" s="1"/>
  <c r="H10" i="4" s="1"/>
  <c r="F11" i="4" l="1"/>
  <c r="H9" i="4"/>
  <c r="H11" i="4" s="1"/>
</calcChain>
</file>

<file path=xl/sharedStrings.xml><?xml version="1.0" encoding="utf-8"?>
<sst xmlns="http://schemas.openxmlformats.org/spreadsheetml/2006/main" count="253" uniqueCount="216">
  <si>
    <t>Children</t>
  </si>
  <si>
    <t>Adults</t>
  </si>
  <si>
    <t>Total</t>
  </si>
  <si>
    <t>Pudding cups</t>
  </si>
  <si>
    <t>Yes</t>
  </si>
  <si>
    <t>No</t>
  </si>
  <si>
    <t>Stuffed mushrooms</t>
  </si>
  <si>
    <t>Notes</t>
  </si>
  <si>
    <t>Decorations</t>
  </si>
  <si>
    <t>Balloons</t>
  </si>
  <si>
    <t>Cost</t>
  </si>
  <si>
    <t>Purchased</t>
  </si>
  <si>
    <t>Bruschetta</t>
  </si>
  <si>
    <t>Button mushrooms stuffed with cream cheese and sausage</t>
  </si>
  <si>
    <t>Centerpieces</t>
  </si>
  <si>
    <t>Other</t>
  </si>
  <si>
    <t>Photographer</t>
  </si>
  <si>
    <t>Invitations</t>
  </si>
  <si>
    <t>Postage</t>
  </si>
  <si>
    <t>Rent</t>
  </si>
  <si>
    <t>2 hours (2 pm - 4 pm)</t>
  </si>
  <si>
    <t>Glass vases</t>
  </si>
  <si>
    <t>Linens</t>
  </si>
  <si>
    <t>Tables and chairs</t>
  </si>
  <si>
    <t>Room/hall rental</t>
  </si>
  <si>
    <t>10 total</t>
  </si>
  <si>
    <t>Borrowing from Sandy</t>
  </si>
  <si>
    <t>Wine</t>
  </si>
  <si>
    <t>2 liter bottles</t>
  </si>
  <si>
    <t>Juice boxes</t>
  </si>
  <si>
    <t>Beverage napkins</t>
  </si>
  <si>
    <t>Dinner napkins</t>
  </si>
  <si>
    <t>Table service</t>
  </si>
  <si>
    <t>Helium tank</t>
  </si>
  <si>
    <t>Party favors</t>
  </si>
  <si>
    <t>Cake</t>
  </si>
  <si>
    <t>Family 1</t>
  </si>
  <si>
    <t>Family 2</t>
  </si>
  <si>
    <t>Family 3</t>
  </si>
  <si>
    <t>Family 4</t>
  </si>
  <si>
    <t>Family 5</t>
  </si>
  <si>
    <t>Family 6</t>
  </si>
  <si>
    <t>Family 7</t>
  </si>
  <si>
    <t>Family 8</t>
  </si>
  <si>
    <t>Family 9</t>
  </si>
  <si>
    <t>Family 10</t>
  </si>
  <si>
    <t>Family 11</t>
  </si>
  <si>
    <t>Family 12</t>
  </si>
  <si>
    <t>Family 13</t>
  </si>
  <si>
    <t>Family 14</t>
  </si>
  <si>
    <t>Family 15</t>
  </si>
  <si>
    <t>Chicken wings</t>
  </si>
  <si>
    <t>Hummus</t>
  </si>
  <si>
    <t>Cheese ball</t>
  </si>
  <si>
    <t>Ice cream</t>
  </si>
  <si>
    <t>Assorted vegetables</t>
  </si>
  <si>
    <t>Make the night before</t>
  </si>
  <si>
    <t>Parmesan pita crisps</t>
  </si>
  <si>
    <t>Address 1</t>
  </si>
  <si>
    <t>Address 2</t>
  </si>
  <si>
    <t>Address 3</t>
  </si>
  <si>
    <t>Address 4</t>
  </si>
  <si>
    <t>Address 5</t>
  </si>
  <si>
    <t>Address 6</t>
  </si>
  <si>
    <t>Address 7</t>
  </si>
  <si>
    <t>Address 8</t>
  </si>
  <si>
    <t>Address 9</t>
  </si>
  <si>
    <t>Address 10</t>
  </si>
  <si>
    <t>Address 11</t>
  </si>
  <si>
    <t>Address 12</t>
  </si>
  <si>
    <t>Address 13</t>
  </si>
  <si>
    <t>Address 14</t>
  </si>
  <si>
    <t>Address 15</t>
  </si>
  <si>
    <t>City 1</t>
  </si>
  <si>
    <t>City 2</t>
  </si>
  <si>
    <t>City 3</t>
  </si>
  <si>
    <t>City 4</t>
  </si>
  <si>
    <t>City 5</t>
  </si>
  <si>
    <t>City 6</t>
  </si>
  <si>
    <t>City 7</t>
  </si>
  <si>
    <t>City 8</t>
  </si>
  <si>
    <t>City 9</t>
  </si>
  <si>
    <t>City 10</t>
  </si>
  <si>
    <t>City 11</t>
  </si>
  <si>
    <t>City 12</t>
  </si>
  <si>
    <t>City 13</t>
  </si>
  <si>
    <t>City 14</t>
  </si>
  <si>
    <t>City 15</t>
  </si>
  <si>
    <t>State 1</t>
  </si>
  <si>
    <t>State 2</t>
  </si>
  <si>
    <t>State 3</t>
  </si>
  <si>
    <t>State 4</t>
  </si>
  <si>
    <t>State 5</t>
  </si>
  <si>
    <t>State 6</t>
  </si>
  <si>
    <t>State 7</t>
  </si>
  <si>
    <t>State 8</t>
  </si>
  <si>
    <t>State 9</t>
  </si>
  <si>
    <t>State 10</t>
  </si>
  <si>
    <t>State 11</t>
  </si>
  <si>
    <t>State 12</t>
  </si>
  <si>
    <t>State 13</t>
  </si>
  <si>
    <t>State 14</t>
  </si>
  <si>
    <t>State 15</t>
  </si>
  <si>
    <t>Email1</t>
  </si>
  <si>
    <t>Zip 1</t>
  </si>
  <si>
    <t>Phone 1</t>
  </si>
  <si>
    <t>Zip 2</t>
  </si>
  <si>
    <t>Zip 3</t>
  </si>
  <si>
    <t>Zip 4</t>
  </si>
  <si>
    <t>Zip 5</t>
  </si>
  <si>
    <t>Zip 6</t>
  </si>
  <si>
    <t>Zip 7</t>
  </si>
  <si>
    <t>Zip 8</t>
  </si>
  <si>
    <t>Zip 9</t>
  </si>
  <si>
    <t>Zip 10</t>
  </si>
  <si>
    <t>Zip 11</t>
  </si>
  <si>
    <t>Zip 12</t>
  </si>
  <si>
    <t>Zip 13</t>
  </si>
  <si>
    <t>Zip 14</t>
  </si>
  <si>
    <t>Zip 15</t>
  </si>
  <si>
    <t>Email2</t>
  </si>
  <si>
    <t>Email3</t>
  </si>
  <si>
    <t>Email4</t>
  </si>
  <si>
    <t>Email5</t>
  </si>
  <si>
    <t>Email6</t>
  </si>
  <si>
    <t>Email7</t>
  </si>
  <si>
    <t>Email8</t>
  </si>
  <si>
    <t>Email9</t>
  </si>
  <si>
    <t>Email10</t>
  </si>
  <si>
    <t>Email11</t>
  </si>
  <si>
    <t>Email12</t>
  </si>
  <si>
    <t>Email13</t>
  </si>
  <si>
    <t>Email14</t>
  </si>
  <si>
    <t>Email15</t>
  </si>
  <si>
    <t>Phone 2</t>
  </si>
  <si>
    <t>Phone 3</t>
  </si>
  <si>
    <t>Phone 4</t>
  </si>
  <si>
    <t>Phone 5</t>
  </si>
  <si>
    <t>Phone 6</t>
  </si>
  <si>
    <t>Phone 7</t>
  </si>
  <si>
    <t>Phone 8</t>
  </si>
  <si>
    <t>Phone 9</t>
  </si>
  <si>
    <t>Phone 10</t>
  </si>
  <si>
    <t>Phone 11</t>
  </si>
  <si>
    <t>Phone 12</t>
  </si>
  <si>
    <t>Phone 13</t>
  </si>
  <si>
    <t>Phone 14</t>
  </si>
  <si>
    <t>Phone 15</t>
  </si>
  <si>
    <t xml:space="preserve">Tomato and basil </t>
  </si>
  <si>
    <t>Purchase from local wing shop</t>
  </si>
  <si>
    <t>Order from local bakery</t>
  </si>
  <si>
    <t>Glassware</t>
  </si>
  <si>
    <t>*1 square= approximately 1 square foot</t>
  </si>
  <si>
    <t>Seating Arrangement</t>
  </si>
  <si>
    <t>(Preferred space between tables: 42 inches)</t>
  </si>
  <si>
    <t>Total Confirmed</t>
  </si>
  <si>
    <t>Soda</t>
  </si>
  <si>
    <t>Food and Beverage</t>
  </si>
  <si>
    <t>Enter cost and estimated servings to automatically calculate total pieces and cost per serving based on attendance total</t>
  </si>
  <si>
    <t>Included in hall rental</t>
  </si>
  <si>
    <t>2 pm to 4 pm</t>
  </si>
  <si>
    <t>Grandma's 75th Birthday</t>
  </si>
  <si>
    <t>Food</t>
  </si>
  <si>
    <t>Smoked salmon</t>
  </si>
  <si>
    <t>Mini bagels</t>
  </si>
  <si>
    <t>Cream cheese</t>
  </si>
  <si>
    <t>Capers</t>
  </si>
  <si>
    <t>4 bags - assorted</t>
  </si>
  <si>
    <t>3 jars</t>
  </si>
  <si>
    <t>2 big tubs</t>
  </si>
  <si>
    <t>Assorted: cream cheese, sharp cheese w/nuts</t>
  </si>
  <si>
    <t>Crackers</t>
  </si>
  <si>
    <t>Assorted</t>
  </si>
  <si>
    <t>Apple and white grape</t>
  </si>
  <si>
    <t>Purchase packaged cups: vanilla and chocolate</t>
  </si>
  <si>
    <t>Carrot sticks, celery, broccoli, cauliflower, red and green peppers</t>
  </si>
  <si>
    <t>You can use any of the following table setups:</t>
  </si>
  <si>
    <t>Aunt Kim's House</t>
  </si>
  <si>
    <t>Equipment &amp; Supplies</t>
  </si>
  <si>
    <t>EVENT</t>
  </si>
  <si>
    <t>DATE</t>
  </si>
  <si>
    <t>TIME</t>
  </si>
  <si>
    <t>LOCATION</t>
  </si>
  <si>
    <t>GUEST SUMMARY</t>
  </si>
  <si>
    <t>BUDGET SUMMARY</t>
  </si>
  <si>
    <t>ITEM</t>
  </si>
  <si>
    <t>COUNT</t>
  </si>
  <si>
    <t>BUDGET AMOUNT</t>
  </si>
  <si>
    <t>TOTAL COST</t>
  </si>
  <si>
    <t>DIFFERENCE</t>
  </si>
  <si>
    <t>Confirmed Guests</t>
  </si>
  <si>
    <t>RSVP OVERVIEW</t>
  </si>
  <si>
    <t>COSTS PER GUEST</t>
  </si>
  <si>
    <t>Guest List</t>
  </si>
  <si>
    <t>Food &amp; Beverage</t>
  </si>
  <si>
    <t>Other Essentials</t>
  </si>
  <si>
    <t>NAME</t>
  </si>
  <si>
    <t>ADDRESS</t>
  </si>
  <si>
    <t>CITY</t>
  </si>
  <si>
    <t>STATE</t>
  </si>
  <si>
    <t>ZIP</t>
  </si>
  <si>
    <t>PHONE</t>
  </si>
  <si>
    <t>EMAIL</t>
  </si>
  <si>
    <t>ATTENDING?</t>
  </si>
  <si>
    <t>CHILDREN</t>
  </si>
  <si>
    <t>ADULTS</t>
  </si>
  <si>
    <t>TOTAL</t>
  </si>
  <si>
    <t>FOOD OR BEVERAGE ITEM</t>
  </si>
  <si>
    <t>SERVING PER CHILD</t>
  </si>
  <si>
    <t>SERVING PER ADULT</t>
  </si>
  <si>
    <t>TOTAL SERVINGS</t>
  </si>
  <si>
    <t>COST PER SERVING</t>
  </si>
  <si>
    <t>COST PER CHILD</t>
  </si>
  <si>
    <t>COST PER ADULT</t>
  </si>
  <si>
    <t>NOTES</t>
  </si>
  <si>
    <t>Event Overview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</si>
</sst>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quot;$&quot;#,##0.00_);\(&quot;$&quot;#,##0.00\)"/>
    <numFmt numFmtId="8" formatCode="&quot;$&quot;#,##0.00_);[Red]\(&quot;$&quot;#,##0.00\)"/>
    <numFmt numFmtId="164" formatCode="&quot;$&quot;#,##0.00"/>
    <numFmt numFmtId="165" formatCode="[&lt;=9999999]###\-####;\(###\)\ ###\-####"/>
    <numFmt numFmtId="166" formatCode="[$-409]mmmm\ d\,\ yyyy;@"/>
  </numFmts>
  <fonts count="23" x14ac:knownFonts="1">
    <font>
      <sz val="12"/>
      <color theme="1" tint="0.24994659260841701"/>
      <name val="Calibri"/>
      <family val="2"/>
      <scheme val="minor"/>
    </font>
    <font>
      <b/>
      <sz val="11"/>
      <color theme="3"/>
      <name val="Calibri"/>
      <family val="2"/>
      <scheme val="minor"/>
    </font>
    <font>
      <b/>
      <sz val="11"/>
      <color theme="0"/>
      <name val="Calibri"/>
      <family val="2"/>
      <scheme val="minor"/>
    </font>
    <font>
      <sz val="10"/>
      <color theme="1"/>
      <name val="Calibri"/>
      <family val="2"/>
      <scheme val="minor"/>
    </font>
    <font>
      <i/>
      <sz val="10"/>
      <color theme="1"/>
      <name val="Calibri"/>
      <family val="2"/>
      <scheme val="minor"/>
    </font>
    <font>
      <b/>
      <sz val="12"/>
      <color theme="3"/>
      <name val="Garamond"/>
      <family val="2"/>
      <scheme val="major"/>
    </font>
    <font>
      <sz val="10"/>
      <name val="Calibri"/>
      <family val="2"/>
      <scheme val="minor"/>
    </font>
    <font>
      <sz val="10"/>
      <name val="MS Sans Serif"/>
      <family val="2"/>
    </font>
    <font>
      <sz val="8"/>
      <name val="Calibri"/>
      <family val="2"/>
      <scheme val="minor"/>
    </font>
    <font>
      <i/>
      <sz val="10"/>
      <name val="Calibri"/>
      <family val="2"/>
      <scheme val="minor"/>
    </font>
    <font>
      <sz val="10"/>
      <color indexed="63"/>
      <name val="Calibri"/>
      <family val="2"/>
      <scheme val="minor"/>
    </font>
    <font>
      <b/>
      <sz val="28"/>
      <color theme="1" tint="0.34998626667073579"/>
      <name val="Calibri"/>
      <family val="2"/>
      <scheme val="minor"/>
    </font>
    <font>
      <sz val="11"/>
      <name val="Calibri"/>
      <family val="2"/>
      <scheme val="minor"/>
    </font>
    <font>
      <sz val="10"/>
      <color rgb="FF000000"/>
      <name val="Calibri"/>
      <family val="2"/>
      <scheme val="minor"/>
    </font>
    <font>
      <b/>
      <sz val="10"/>
      <color theme="0"/>
      <name val="Calibri"/>
      <family val="2"/>
      <scheme val="minor"/>
    </font>
    <font>
      <sz val="10"/>
      <color theme="4" tint="-0.499984740745262"/>
      <name val="Garamond"/>
      <family val="5"/>
      <scheme val="major"/>
    </font>
    <font>
      <b/>
      <sz val="12"/>
      <color theme="0"/>
      <name val="Calibri"/>
      <family val="2"/>
      <scheme val="minor"/>
    </font>
    <font>
      <b/>
      <sz val="16"/>
      <color theme="1" tint="0.24994659260841701"/>
      <name val="Garamond"/>
      <family val="1"/>
      <scheme val="major"/>
    </font>
    <font>
      <b/>
      <sz val="16"/>
      <color theme="1" tint="0.24994659260841701"/>
      <name val="Garamond"/>
      <family val="5"/>
      <scheme val="major"/>
    </font>
    <font>
      <b/>
      <sz val="16"/>
      <color theme="4"/>
      <name val="Garamond"/>
      <family val="1"/>
      <scheme val="major"/>
    </font>
    <font>
      <b/>
      <sz val="36"/>
      <color theme="0"/>
      <name val="Garamond"/>
      <family val="2"/>
      <scheme val="major"/>
    </font>
    <font>
      <b/>
      <sz val="36"/>
      <color theme="1" tint="0.249977111117893"/>
      <name val="Garamond"/>
      <family val="2"/>
      <scheme val="major"/>
    </font>
    <font>
      <sz val="12"/>
      <color theme="1" tint="0.24994659260841701"/>
      <name val="Calibri"/>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tint="-0.499984740745262"/>
        <bgColor indexed="64"/>
      </patternFill>
    </fill>
    <fill>
      <patternFill patternType="solid">
        <fgColor theme="1"/>
        <bgColor indexed="64"/>
      </patternFill>
    </fill>
    <fill>
      <patternFill patternType="solid">
        <fgColor theme="4"/>
        <bgColor indexed="64"/>
      </patternFill>
    </fill>
  </fills>
  <borders count="15">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right style="thin">
        <color theme="3" tint="0.39994506668294322"/>
      </right>
      <top/>
      <bottom/>
      <diagonal/>
    </border>
    <border>
      <left style="thin">
        <color theme="3" tint="0.39994506668294322"/>
      </left>
      <right/>
      <top/>
      <bottom/>
      <diagonal/>
    </border>
    <border>
      <left/>
      <right/>
      <top style="thin">
        <color theme="3" tint="0.39994506668294322"/>
      </top>
      <bottom style="thin">
        <color theme="3" tint="0.39994506668294322"/>
      </bottom>
      <diagonal/>
    </border>
    <border>
      <left/>
      <right/>
      <top style="thin">
        <color indexed="44"/>
      </top>
      <bottom/>
      <diagonal/>
    </border>
    <border>
      <left/>
      <right/>
      <top/>
      <bottom style="thin">
        <color theme="3" tint="0.39994506668294322"/>
      </bottom>
      <diagonal/>
    </border>
    <border>
      <left style="thin">
        <color theme="3" tint="0.39994506668294322"/>
      </left>
      <right/>
      <top/>
      <bottom style="thin">
        <color theme="3" tint="0.39994506668294322"/>
      </bottom>
      <diagonal/>
    </border>
    <border>
      <left/>
      <right style="thin">
        <color theme="3" tint="0.39994506668294322"/>
      </right>
      <top/>
      <bottom style="thin">
        <color theme="3" tint="0.39994506668294322"/>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39994506668294322"/>
      </left>
      <right style="thin">
        <color theme="3" tint="0.39994506668294322"/>
      </right>
      <top/>
      <bottom/>
      <diagonal/>
    </border>
  </borders>
  <cellStyleXfs count="11">
    <xf numFmtId="0" fontId="0" fillId="0" borderId="0">
      <alignment vertical="center"/>
    </xf>
    <xf numFmtId="0" fontId="20" fillId="5" borderId="0" applyNumberFormat="0" applyBorder="0" applyAlignment="0" applyProtection="0"/>
    <xf numFmtId="0" fontId="6" fillId="0" borderId="0"/>
    <xf numFmtId="0" fontId="7" fillId="0" borderId="0"/>
    <xf numFmtId="0" fontId="10" fillId="3" borderId="0" applyNumberFormat="0" applyBorder="0" applyAlignment="0" applyProtection="0"/>
    <xf numFmtId="0" fontId="2" fillId="2" borderId="1" applyNumberFormat="0" applyAlignment="0" applyProtection="0"/>
    <xf numFmtId="0" fontId="11" fillId="0" borderId="0" applyNumberFormat="0" applyFill="0" applyAlignment="0" applyProtection="0"/>
    <xf numFmtId="0" fontId="12" fillId="0" borderId="0"/>
    <xf numFmtId="0" fontId="18" fillId="0" borderId="0" applyNumberFormat="0" applyFill="0" applyBorder="0" applyProtection="0">
      <alignment horizontal="left" vertical="center"/>
    </xf>
    <xf numFmtId="0" fontId="19" fillId="0" borderId="0" applyNumberFormat="0" applyFill="0" applyBorder="0" applyProtection="0">
      <alignment horizontal="left"/>
    </xf>
    <xf numFmtId="0" fontId="17" fillId="0" borderId="0" applyNumberFormat="0" applyFill="0" applyBorder="0" applyAlignment="0" applyProtection="0"/>
  </cellStyleXfs>
  <cellXfs count="91">
    <xf numFmtId="0" fontId="0" fillId="0" borderId="0" xfId="0">
      <alignment vertical="center"/>
    </xf>
    <xf numFmtId="0" fontId="0" fillId="0" borderId="0" xfId="0" applyBorder="1">
      <alignment vertical="center"/>
    </xf>
    <xf numFmtId="0" fontId="1" fillId="0" borderId="0" xfId="0" applyFont="1" applyAlignment="1">
      <alignment horizontal="center"/>
    </xf>
    <xf numFmtId="0" fontId="1" fillId="0" borderId="0" xfId="0" applyFont="1">
      <alignment vertical="center"/>
    </xf>
    <xf numFmtId="0" fontId="6" fillId="0" borderId="0" xfId="2" applyFont="1" applyFill="1"/>
    <xf numFmtId="0" fontId="6" fillId="0" borderId="0" xfId="2"/>
    <xf numFmtId="0" fontId="6" fillId="0" borderId="0" xfId="2" applyFont="1" applyFill="1" applyBorder="1"/>
    <xf numFmtId="0" fontId="3" fillId="0" borderId="0" xfId="0" applyFont="1" applyBorder="1">
      <alignment vertical="center"/>
    </xf>
    <xf numFmtId="0" fontId="13" fillId="0" borderId="0" xfId="0" applyFont="1" applyBorder="1" applyAlignment="1">
      <alignment horizontal="left" indent="1"/>
    </xf>
    <xf numFmtId="0" fontId="0" fillId="0" borderId="0" xfId="0" applyAlignment="1">
      <alignment vertical="center" wrapText="1"/>
    </xf>
    <xf numFmtId="0" fontId="6" fillId="0" borderId="5" xfId="2" applyFont="1" applyFill="1" applyBorder="1"/>
    <xf numFmtId="0" fontId="6" fillId="0" borderId="0" xfId="2" applyBorder="1"/>
    <xf numFmtId="0" fontId="18" fillId="0" borderId="0" xfId="8">
      <alignment horizontal="left" vertical="center"/>
    </xf>
    <xf numFmtId="0" fontId="0" fillId="0" borderId="0" xfId="0" applyFont="1">
      <alignment vertical="center"/>
    </xf>
    <xf numFmtId="0" fontId="15" fillId="0" borderId="0" xfId="8" applyFont="1" applyAlignment="1">
      <alignment horizontal="left"/>
    </xf>
    <xf numFmtId="0" fontId="0" fillId="0" borderId="0" xfId="0" applyFont="1" applyBorder="1">
      <alignment vertical="center"/>
    </xf>
    <xf numFmtId="0" fontId="15" fillId="0" borderId="0" xfId="8" applyFont="1" applyAlignment="1">
      <alignment horizontal="left" vertical="center"/>
    </xf>
    <xf numFmtId="0" fontId="0" fillId="0" borderId="0" xfId="0" applyFont="1" applyAlignment="1">
      <alignment horizontal="center"/>
    </xf>
    <xf numFmtId="164" fontId="0" fillId="0" borderId="0" xfId="0" applyNumberFormat="1" applyFont="1" applyAlignment="1">
      <alignment horizontal="center"/>
    </xf>
    <xf numFmtId="164" fontId="0" fillId="0" borderId="0" xfId="0" applyNumberFormat="1" applyFont="1">
      <alignment vertical="center"/>
    </xf>
    <xf numFmtId="0" fontId="0" fillId="0" borderId="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0" xfId="0" applyFont="1" applyFill="1" applyBorder="1" applyAlignment="1">
      <alignment horizontal="left" vertical="center" wrapText="1" indent="1"/>
    </xf>
    <xf numFmtId="0" fontId="0" fillId="0" borderId="0"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indent="1"/>
    </xf>
    <xf numFmtId="0" fontId="0" fillId="0" borderId="0" xfId="0" applyFont="1" applyFill="1" applyBorder="1" applyAlignment="1">
      <alignment horizontal="left" vertical="center" indent="1"/>
    </xf>
    <xf numFmtId="8" fontId="0" fillId="0" borderId="0" xfId="0" applyNumberFormat="1" applyAlignment="1">
      <alignment horizontal="right" vertical="center" indent="1"/>
    </xf>
    <xf numFmtId="0" fontId="0" fillId="0" borderId="0" xfId="0" applyFont="1" applyFill="1" applyBorder="1" applyAlignment="1">
      <alignment horizontal="right" vertical="center" wrapText="1" indent="1"/>
    </xf>
    <xf numFmtId="164" fontId="0" fillId="0" borderId="0" xfId="0" applyNumberFormat="1" applyFont="1" applyFill="1" applyBorder="1" applyAlignment="1">
      <alignment horizontal="right" vertical="center" indent="1"/>
    </xf>
    <xf numFmtId="0" fontId="0" fillId="0" borderId="0" xfId="0" applyAlignment="1">
      <alignment vertical="center"/>
    </xf>
    <xf numFmtId="0" fontId="4" fillId="0" borderId="0" xfId="0" applyFont="1" applyAlignment="1"/>
    <xf numFmtId="0" fontId="0" fillId="0" borderId="0" xfId="0" applyFont="1" applyFill="1" applyBorder="1" applyAlignment="1">
      <alignment horizontal="left" vertical="center"/>
    </xf>
    <xf numFmtId="0"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6" fillId="0" borderId="10" xfId="2" applyFont="1" applyFill="1" applyBorder="1"/>
    <xf numFmtId="0" fontId="0" fillId="0" borderId="10" xfId="0" applyBorder="1">
      <alignment vertical="center"/>
    </xf>
    <xf numFmtId="0" fontId="6" fillId="0" borderId="8" xfId="2" applyFont="1" applyFill="1" applyBorder="1"/>
    <xf numFmtId="0" fontId="0" fillId="0" borderId="8" xfId="0" applyBorder="1">
      <alignment vertical="center"/>
    </xf>
    <xf numFmtId="0" fontId="3" fillId="0" borderId="7" xfId="0" applyFont="1" applyBorder="1" applyAlignment="1">
      <alignment horizontal="left" indent="2"/>
    </xf>
    <xf numFmtId="0" fontId="6" fillId="0" borderId="6" xfId="2" applyFont="1" applyFill="1" applyBorder="1"/>
    <xf numFmtId="0" fontId="0" fillId="0" borderId="7" xfId="0" applyBorder="1">
      <alignment vertical="center"/>
    </xf>
    <xf numFmtId="0" fontId="0" fillId="0" borderId="6" xfId="0" applyBorder="1">
      <alignment vertical="center"/>
    </xf>
    <xf numFmtId="0" fontId="6" fillId="0" borderId="7" xfId="2" applyFont="1" applyFill="1" applyBorder="1"/>
    <xf numFmtId="0" fontId="8" fillId="0" borderId="10" xfId="2" applyFont="1" applyFill="1" applyBorder="1" applyAlignment="1">
      <alignment vertical="center"/>
    </xf>
    <xf numFmtId="0" fontId="6" fillId="0" borderId="10" xfId="2" applyBorder="1"/>
    <xf numFmtId="0" fontId="6" fillId="0" borderId="12" xfId="2" applyFont="1" applyFill="1" applyBorder="1"/>
    <xf numFmtId="0" fontId="6" fillId="0" borderId="13" xfId="3" applyNumberFormat="1" applyFont="1" applyFill="1" applyBorder="1" applyAlignment="1" applyProtection="1"/>
    <xf numFmtId="0" fontId="8" fillId="0" borderId="13" xfId="3" applyNumberFormat="1" applyFont="1" applyFill="1" applyBorder="1" applyAlignment="1" applyProtection="1"/>
    <xf numFmtId="0" fontId="9" fillId="0" borderId="0" xfId="2" applyFont="1" applyFill="1" applyAlignment="1">
      <alignment horizontal="right" vertical="center"/>
    </xf>
    <xf numFmtId="165" fontId="0" fillId="0" borderId="0" xfId="0" applyNumberFormat="1" applyFont="1" applyFill="1" applyBorder="1" applyAlignment="1">
      <alignment horizontal="left" vertical="center" indent="1"/>
    </xf>
    <xf numFmtId="0" fontId="0" fillId="0" borderId="6" xfId="0" applyFont="1" applyFill="1" applyBorder="1" applyAlignment="1">
      <alignment horizontal="center" vertical="center"/>
    </xf>
    <xf numFmtId="0" fontId="0" fillId="0" borderId="6" xfId="0" applyBorder="1" applyAlignment="1">
      <alignment horizontal="center" vertical="center"/>
    </xf>
    <xf numFmtId="0" fontId="0" fillId="0" borderId="14" xfId="0" applyBorder="1" applyAlignment="1">
      <alignment horizontal="center" vertical="center"/>
    </xf>
    <xf numFmtId="0" fontId="0" fillId="0" borderId="6" xfId="0" applyBorder="1" applyAlignment="1">
      <alignment horizontal="right" vertical="center" indent="1"/>
    </xf>
    <xf numFmtId="164" fontId="0" fillId="0" borderId="14" xfId="0" applyNumberFormat="1" applyBorder="1" applyAlignment="1">
      <alignment horizontal="right" vertical="center" indent="1"/>
    </xf>
    <xf numFmtId="7" fontId="0" fillId="0" borderId="0" xfId="0" applyNumberFormat="1" applyFont="1" applyFill="1" applyBorder="1" applyAlignment="1">
      <alignment horizontal="right" vertical="center"/>
    </xf>
    <xf numFmtId="7" fontId="0" fillId="0" borderId="0" xfId="0" applyNumberFormat="1" applyFont="1" applyFill="1" applyBorder="1" applyAlignment="1">
      <alignment horizontal="right" vertical="center" indent="1"/>
    </xf>
    <xf numFmtId="0" fontId="0" fillId="5" borderId="0" xfId="0" applyFill="1">
      <alignment vertical="center"/>
    </xf>
    <xf numFmtId="0" fontId="5" fillId="5" borderId="0" xfId="1" applyFont="1" applyFill="1" applyAlignment="1">
      <alignment horizontal="right"/>
    </xf>
    <xf numFmtId="0" fontId="20" fillId="5" borderId="0" xfId="1" applyFill="1" applyAlignment="1">
      <alignment vertical="center"/>
    </xf>
    <xf numFmtId="0" fontId="20" fillId="5" borderId="0" xfId="1" applyAlignment="1">
      <alignment vertical="center"/>
    </xf>
    <xf numFmtId="0" fontId="0" fillId="6" borderId="0" xfId="0" applyFill="1">
      <alignment vertical="center"/>
    </xf>
    <xf numFmtId="0" fontId="20" fillId="6" borderId="0" xfId="1" applyFill="1" applyAlignment="1">
      <alignment vertical="center"/>
    </xf>
    <xf numFmtId="0" fontId="5" fillId="6" borderId="0" xfId="1" applyFont="1" applyFill="1" applyAlignment="1">
      <alignment horizontal="right"/>
    </xf>
    <xf numFmtId="0" fontId="19" fillId="0" borderId="0" xfId="9">
      <alignment horizontal="left"/>
    </xf>
    <xf numFmtId="0" fontId="16" fillId="6" borderId="0" xfId="0" applyFont="1" applyFill="1" applyBorder="1" applyAlignment="1">
      <alignment horizontal="left" indent="1"/>
    </xf>
    <xf numFmtId="164" fontId="0" fillId="0" borderId="7" xfId="0" applyNumberFormat="1" applyFont="1" applyFill="1" applyBorder="1" applyAlignment="1">
      <alignment horizontal="right" vertical="center" indent="3"/>
    </xf>
    <xf numFmtId="164" fontId="0" fillId="0" borderId="6" xfId="0" applyNumberFormat="1" applyFont="1" applyFill="1" applyBorder="1" applyAlignment="1">
      <alignment horizontal="right" vertical="center" indent="2"/>
    </xf>
    <xf numFmtId="0" fontId="0" fillId="0" borderId="7" xfId="0" applyFont="1" applyFill="1" applyBorder="1" applyAlignment="1">
      <alignment horizontal="right" vertical="center" wrapText="1" indent="3"/>
    </xf>
    <xf numFmtId="0" fontId="0" fillId="0" borderId="6" xfId="0" applyFont="1" applyFill="1" applyBorder="1" applyAlignment="1">
      <alignment horizontal="right" vertical="center" wrapText="1" indent="2"/>
    </xf>
    <xf numFmtId="0" fontId="20" fillId="6" borderId="0" xfId="1" applyFill="1"/>
    <xf numFmtId="0" fontId="0" fillId="6" borderId="0" xfId="0" applyFill="1" applyAlignment="1">
      <alignment vertical="center"/>
    </xf>
    <xf numFmtId="0" fontId="20" fillId="6" borderId="0" xfId="1" applyFill="1" applyAlignment="1">
      <alignment horizontal="left" vertical="center"/>
    </xf>
    <xf numFmtId="0" fontId="5" fillId="6" borderId="0" xfId="1" applyFont="1" applyFill="1" applyAlignment="1">
      <alignment horizontal="right" vertical="center"/>
    </xf>
    <xf numFmtId="0" fontId="0" fillId="0" borderId="0" xfId="0" applyAlignment="1">
      <alignment horizontal="right" vertical="top"/>
    </xf>
    <xf numFmtId="0" fontId="21" fillId="0" borderId="0" xfId="1" applyFont="1" applyFill="1" applyBorder="1" applyAlignment="1">
      <alignment vertical="center"/>
    </xf>
    <xf numFmtId="0" fontId="22" fillId="0" borderId="0" xfId="0" applyFont="1" applyFill="1" applyBorder="1" applyAlignment="1">
      <alignment horizontal="left" vertical="center" indent="1"/>
    </xf>
    <xf numFmtId="7" fontId="22" fillId="0" borderId="0" xfId="0" applyNumberFormat="1" applyFont="1" applyFill="1" applyBorder="1" applyAlignment="1">
      <alignment vertical="center"/>
    </xf>
    <xf numFmtId="0" fontId="22" fillId="0" borderId="0" xfId="0" applyFont="1" applyFill="1" applyBorder="1" applyAlignment="1">
      <alignment horizontal="center" vertical="center"/>
    </xf>
    <xf numFmtId="164" fontId="22" fillId="0" borderId="0" xfId="0" applyNumberFormat="1" applyFont="1" applyFill="1" applyBorder="1" applyAlignment="1">
      <alignment horizontal="right" vertical="center" indent="1"/>
    </xf>
    <xf numFmtId="0" fontId="8" fillId="0" borderId="11" xfId="2" applyFont="1" applyFill="1" applyBorder="1" applyAlignment="1">
      <alignment horizontal="left" vertical="center" indent="2"/>
    </xf>
    <xf numFmtId="0" fontId="16" fillId="6" borderId="0" xfId="0" applyFont="1" applyFill="1" applyBorder="1" applyAlignment="1">
      <alignment horizontal="left" vertical="center" indent="1"/>
    </xf>
    <xf numFmtId="0" fontId="16" fillId="6" borderId="6" xfId="0" applyFont="1" applyFill="1" applyBorder="1" applyAlignment="1">
      <alignment horizontal="left" vertical="center" indent="1"/>
    </xf>
    <xf numFmtId="0" fontId="16" fillId="6" borderId="7" xfId="0" applyFont="1" applyFill="1" applyBorder="1" applyAlignment="1">
      <alignment horizontal="left" vertical="center" indent="1"/>
    </xf>
    <xf numFmtId="166" fontId="19" fillId="0" borderId="0" xfId="9" applyNumberFormat="1">
      <alignment horizontal="left"/>
    </xf>
    <xf numFmtId="0" fontId="0" fillId="0" borderId="0" xfId="0" applyAlignment="1">
      <alignment horizontal="center"/>
    </xf>
    <xf numFmtId="0" fontId="2" fillId="4" borderId="9" xfId="2" applyFont="1" applyFill="1" applyBorder="1" applyAlignment="1">
      <alignment horizontal="center" vertical="center"/>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4" xfId="0" applyFont="1" applyFill="1" applyBorder="1" applyAlignment="1">
      <alignment horizontal="center" vertical="center"/>
    </xf>
  </cellXfs>
  <cellStyles count="11">
    <cellStyle name="40% - Accent1 2" xfId="4"/>
    <cellStyle name="Accent1 2" xfId="5"/>
    <cellStyle name="Heading 1" xfId="8" builtinId="16" customBuiltin="1"/>
    <cellStyle name="Heading 1 2" xfId="6"/>
    <cellStyle name="Heading 2" xfId="9" builtinId="17" customBuiltin="1"/>
    <cellStyle name="Heading 3" xfId="10" builtinId="18" customBuiltin="1"/>
    <cellStyle name="Normal" xfId="0" builtinId="0" customBuiltin="1"/>
    <cellStyle name="Normal 2" xfId="2"/>
    <cellStyle name="Normal 3" xfId="7"/>
    <cellStyle name="Normal_Graph Paper (combined)" xfId="3"/>
    <cellStyle name="Title" xfId="1" builtinId="15" customBuiltin="1"/>
  </cellStyles>
  <dxfs count="85">
    <dxf>
      <font>
        <b val="0"/>
        <i val="0"/>
        <strike val="0"/>
        <condense val="0"/>
        <extend val="0"/>
        <outline val="0"/>
        <shadow val="0"/>
        <u val="none"/>
        <vertAlign val="baseline"/>
        <sz val="10"/>
        <color theme="3"/>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0" indent="1" justifyLastLine="0" shrinkToFit="0" readingOrder="0"/>
    </dxf>
    <dxf>
      <font>
        <b val="0"/>
        <i val="0"/>
        <strike val="0"/>
        <condense val="0"/>
        <extend val="0"/>
        <outline val="0"/>
        <shadow val="0"/>
        <u val="none"/>
        <vertAlign val="baseline"/>
        <sz val="10"/>
        <color theme="3"/>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alignment vertical="center" textRotation="0" wrapText="0" indent="0" justifyLastLine="0" shrinkToFit="0" readingOrder="0"/>
    </dxf>
    <dxf>
      <font>
        <b val="0"/>
        <i val="0"/>
        <strike val="0"/>
        <condense val="0"/>
        <extend val="0"/>
        <outline val="0"/>
        <shadow val="0"/>
        <u val="none"/>
        <vertAlign val="baseline"/>
        <sz val="10"/>
        <color theme="3"/>
        <name val="Calibri"/>
        <scheme val="minor"/>
      </font>
      <numFmt numFmtId="164" formatCode="&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0"/>
        <color theme="3"/>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0" indent="1" justifyLastLine="0" shrinkToFit="0" readingOrder="0"/>
    </dxf>
    <dxf>
      <alignment vertical="center" textRotation="0" wrapText="0" indent="0" justifyLastLine="0" shrinkToFit="0" readingOrder="0"/>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0" indent="1" justifyLastLine="0" shrinkToFit="0" readingOrder="0"/>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2"/>
        <color theme="1" tint="0.24994659260841701"/>
        <name val="Calibri"/>
        <scheme val="minor"/>
      </font>
      <numFmt numFmtId="164" formatCode="&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alignment horizontal="right" vertical="center" textRotation="0" wrapText="0" indent="1" justifyLastLine="0" shrinkToFit="0" readingOrder="0"/>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0" indent="1" justifyLastLine="0" shrinkToFit="0" readingOrder="0"/>
    </dxf>
    <dxf>
      <alignment vertical="center" textRotation="0" wrapText="0" indent="0" justifyLastLine="0" shrinkToFit="0" readingOrder="0"/>
    </dxf>
    <dxf>
      <font>
        <b val="0"/>
        <i val="0"/>
        <strike val="0"/>
        <condense val="0"/>
        <extend val="0"/>
        <outline val="0"/>
        <shadow val="0"/>
        <u val="none"/>
        <vertAlign val="baseline"/>
        <sz val="10"/>
        <color theme="3"/>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0" indent="1" justifyLastLine="0" shrinkToFit="0" readingOrder="0"/>
    </dxf>
    <dxf>
      <font>
        <b val="0"/>
        <i val="0"/>
        <strike val="0"/>
        <condense val="0"/>
        <extend val="0"/>
        <outline val="0"/>
        <shadow val="0"/>
        <u val="none"/>
        <vertAlign val="baseline"/>
        <sz val="10"/>
        <color theme="3"/>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3"/>
        <name val="Calibri"/>
        <scheme val="minor"/>
      </font>
      <numFmt numFmtId="164" formatCode="&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alignment horizontal="right" vertical="center" textRotation="0" wrapText="0" indent="1" justifyLastLine="0" shrinkToFit="0" readingOrder="0"/>
    </dxf>
    <dxf>
      <font>
        <b val="0"/>
        <i val="0"/>
        <strike val="0"/>
        <condense val="0"/>
        <extend val="0"/>
        <outline val="0"/>
        <shadow val="0"/>
        <u val="none"/>
        <vertAlign val="baseline"/>
        <sz val="10"/>
        <color theme="3"/>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0" indent="1" justifyLastLine="0" shrinkToFit="0" readingOrder="0"/>
    </dxf>
    <dxf>
      <alignment vertical="center" textRotation="0" wrapText="0" indent="0" justifyLastLine="0" shrinkToFit="0" readingOrder="0"/>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1" indent="1" justifyLastLine="0" shrinkToFit="0" readingOrder="0"/>
    </dxf>
    <dxf>
      <font>
        <b val="0"/>
        <i val="0"/>
        <strike val="0"/>
        <condense val="0"/>
        <extend val="0"/>
        <outline val="0"/>
        <shadow val="0"/>
        <u val="none"/>
        <vertAlign val="baseline"/>
        <sz val="12"/>
        <color theme="1" tint="0.24994659260841701"/>
        <name val="Calibri"/>
        <scheme val="minor"/>
      </font>
      <numFmt numFmtId="11" formatCode="&quot;$&quot;#,##0.00_);\(&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numFmt numFmtId="11" formatCode="&quot;$&quot;#,##0.00_);\(&quot;$&quot;#,##0.00\)"/>
      <alignment horizontal="right" vertical="center" textRotation="0" wrapText="0" justifyLastLine="0" shrinkToFit="0" readingOrder="0"/>
    </dxf>
    <dxf>
      <font>
        <b val="0"/>
        <i val="0"/>
        <strike val="0"/>
        <condense val="0"/>
        <extend val="0"/>
        <outline val="0"/>
        <shadow val="0"/>
        <u val="none"/>
        <vertAlign val="baseline"/>
        <sz val="12"/>
        <color theme="1" tint="0.24994659260841701"/>
        <name val="Calibri"/>
        <scheme val="minor"/>
      </font>
      <numFmt numFmtId="11" formatCode="&quot;$&quot;#,##0.00_);\(&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numFmt numFmtId="11" formatCode="&quot;$&quot;#,##0.00_);\(&quot;$&quot;#,##0.00\)"/>
      <alignment horizontal="right" vertical="center" textRotation="0" wrapText="0" justifyLastLine="0" shrinkToFit="0" readingOrder="0"/>
    </dxf>
    <dxf>
      <font>
        <b val="0"/>
        <i val="0"/>
        <strike val="0"/>
        <condense val="0"/>
        <extend val="0"/>
        <outline val="0"/>
        <shadow val="0"/>
        <u val="none"/>
        <vertAlign val="baseline"/>
        <sz val="12"/>
        <color theme="1" tint="0.24994659260841701"/>
        <name val="Calibri"/>
        <scheme val="minor"/>
      </font>
      <numFmt numFmtId="11" formatCode="&quot;$&quot;#,##0.00_);\(&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numFmt numFmtId="11" formatCode="&quot;$&quot;#,##0.00_);\(&quot;$&quot;#,##0.00\)"/>
      <alignment horizontal="right" vertical="center" textRotation="0" wrapText="0" justifyLastLine="0" shrinkToFit="0" readingOrder="0"/>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2"/>
        <color theme="1" tint="0.24994659260841701"/>
        <name val="Calibri"/>
        <scheme val="minor"/>
      </font>
      <numFmt numFmtId="11" formatCode="&quot;$&quot;#,##0.00_);\(&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numFmt numFmtId="11" formatCode="&quot;$&quot;#,##0.00_);\(&quot;$&quot;#,##0.00\)"/>
      <alignment horizontal="right" vertical="center" textRotation="0" wrapText="0" indent="0" justifyLastLine="0" shrinkToFit="0" readingOrder="0"/>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0" indent="1"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font>
        <b val="0"/>
        <i val="0"/>
        <strike val="0"/>
        <condense val="0"/>
        <extend val="0"/>
        <outline val="0"/>
        <shadow val="0"/>
        <u val="none"/>
        <vertAlign val="baseline"/>
        <sz val="12"/>
        <color theme="1" tint="0.24994659260841701"/>
        <name val="Calibri"/>
        <scheme val="minor"/>
      </font>
      <numFmt numFmtId="164" formatCode="&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alignment horizontal="right" vertical="center" textRotation="0" wrapText="0" indent="1" justifyLastLine="0" shrinkToFit="0" readingOrder="0"/>
    </dxf>
    <dxf>
      <font>
        <b val="0"/>
        <i val="0"/>
        <strike val="0"/>
        <condense val="0"/>
        <extend val="0"/>
        <outline val="0"/>
        <shadow val="0"/>
        <u val="none"/>
        <vertAlign val="baseline"/>
        <sz val="12"/>
        <color theme="1" tint="0.24994659260841701"/>
        <name val="Calibri"/>
        <scheme val="minor"/>
      </font>
      <numFmt numFmtId="164" formatCode="&quot;$&quot;#,##0.00"/>
      <fill>
        <patternFill patternType="none">
          <fgColor indexed="64"/>
          <bgColor indexed="65"/>
        </patternFill>
      </fill>
      <alignment horizontal="right" vertical="center" textRotation="0" wrapText="0" indent="1" justifyLastLine="0" shrinkToFit="0" readingOrder="0"/>
      <border diagonalUp="0" diagonalDown="0" outline="0">
        <left/>
        <right style="thin">
          <color theme="3" tint="0.39994506668294322"/>
        </right>
        <top/>
        <bottom/>
      </border>
    </dxf>
    <dxf>
      <alignment horizontal="right" vertical="center" textRotation="0" wrapText="0" relativeIndent="-1" justifyLastLine="0" shrinkToFit="0" readingOrder="0"/>
      <border diagonalUp="0" diagonalDown="0" outline="0">
        <left/>
        <right style="thin">
          <color theme="3" tint="0.39994506668294322"/>
        </right>
        <top/>
        <bottom/>
      </border>
    </dxf>
    <dxf>
      <font>
        <b val="0"/>
        <i val="0"/>
        <strike val="0"/>
        <condense val="0"/>
        <extend val="0"/>
        <outline val="0"/>
        <shadow val="0"/>
        <u val="none"/>
        <vertAlign val="baseline"/>
        <sz val="12"/>
        <color theme="1" tint="0.24994659260841701"/>
        <name val="Calibri"/>
        <scheme val="minor"/>
      </font>
      <numFmt numFmtId="164" formatCode="&quot;$&quot;#,##0.00"/>
      <fill>
        <patternFill patternType="none">
          <fgColor indexed="64"/>
          <bgColor indexed="65"/>
        </patternFill>
      </fill>
      <alignment horizontal="right" vertical="center" textRotation="0" wrapText="0" indent="1" justifyLastLine="0" shrinkToFit="0" readingOrder="0"/>
      <border diagonalUp="0" diagonalDown="0" outline="0">
        <left style="thin">
          <color theme="3" tint="0.39994506668294322"/>
        </left>
        <right/>
        <top/>
        <bottom/>
      </border>
    </dxf>
    <dxf>
      <alignment horizontal="right" vertical="center" textRotation="0" wrapText="0" relativeIndent="1" justifyLastLine="0" shrinkToFit="0" readingOrder="0"/>
      <border diagonalUp="0" diagonalDown="0" outline="0">
        <left style="thin">
          <color theme="3" tint="0.39994506668294322"/>
        </left>
        <right/>
        <top/>
        <bottom/>
      </border>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theme="3" tint="0.39994506668294322"/>
        </right>
        <top/>
        <bottom/>
      </border>
    </dxf>
    <dxf>
      <alignment vertical="center" textRotation="0" wrapText="0" indent="0" justifyLastLine="0" shrinkToFit="0" readingOrder="0"/>
    </dxf>
    <dxf>
      <font>
        <b val="0"/>
        <i val="0"/>
        <strike val="0"/>
        <condense val="0"/>
        <extend val="0"/>
        <outline val="0"/>
        <shadow val="0"/>
        <u val="none"/>
        <vertAlign val="baseline"/>
        <sz val="12"/>
        <color theme="1" tint="0.2499465926084170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0" indent="1" justifyLastLine="0" shrinkToFit="0" readingOrder="0"/>
    </dxf>
    <dxf>
      <alignment vertical="center" textRotation="0" wrapText="1" indent="0" justifyLastLine="0" shrinkToFit="0" readingOrder="0"/>
    </dxf>
    <dxf>
      <numFmt numFmtId="12" formatCode="&quot;$&quot;#,##0.00_);[Red]\(&quot;$&quot;#,##0.00\)"/>
      <alignment horizontal="right" vertical="center" textRotation="0" wrapText="0" indent="1" justifyLastLine="0" shrinkToFit="0" readingOrder="0"/>
    </dxf>
    <dxf>
      <numFmt numFmtId="12" formatCode="&quot;$&quot;#,##0.00_);[Red]\(&quot;$&quot;#,##0.00\)"/>
      <alignment horizontal="right" vertical="center" textRotation="0" wrapText="0" indent="1" justifyLastLine="0" shrinkToFit="0" readingOrder="0"/>
    </dxf>
    <dxf>
      <numFmt numFmtId="164" formatCode="&quot;$&quot;#,##0.00"/>
      <alignment horizontal="right" vertical="center" textRotation="0" wrapText="0" indent="1" justifyLastLine="0" shrinkToFit="0" readingOrder="0"/>
      <border diagonalUp="0" diagonalDown="0" outline="0">
        <left style="thin">
          <color theme="3" tint="0.39994506668294322"/>
        </left>
        <right style="thin">
          <color theme="3" tint="0.39994506668294322"/>
        </right>
        <top/>
        <bottom/>
      </border>
    </dxf>
    <dxf>
      <numFmt numFmtId="164" formatCode="&quot;$&quot;#,##0.00"/>
      <alignment horizontal="right" vertical="center" textRotation="0" wrapText="0" indent="1" justifyLastLine="0" shrinkToFit="0" readingOrder="0"/>
      <border diagonalUp="0" diagonalDown="0">
        <left style="thin">
          <color theme="3" tint="0.39994506668294322"/>
        </left>
        <right style="thin">
          <color theme="3" tint="0.39994506668294322"/>
        </right>
        <top/>
        <bottom/>
        <vertical style="thin">
          <color theme="3" tint="0.39994506668294322"/>
        </vertical>
        <horizontal/>
      </border>
    </dxf>
    <dxf>
      <numFmt numFmtId="164" formatCode="&quot;$&quot;#,##0.00"/>
      <alignment horizontal="right" vertical="center" textRotation="0" wrapText="0" indent="1" justifyLastLine="0" shrinkToFit="0" readingOrder="0"/>
      <border diagonalUp="0" diagonalDown="0" outline="0">
        <left style="thin">
          <color theme="3" tint="0.39994506668294322"/>
        </left>
        <right style="thin">
          <color theme="3" tint="0.39994506668294322"/>
        </right>
        <top/>
        <bottom/>
      </border>
    </dxf>
    <dxf>
      <numFmt numFmtId="164" formatCode="&quot;$&quot;#,##0.00"/>
      <alignment horizontal="right" vertical="center" textRotation="0" wrapText="0" indent="1" justifyLastLine="0" shrinkToFit="0" readingOrder="0"/>
      <border diagonalUp="0" diagonalDown="0">
        <left style="thin">
          <color theme="3" tint="0.39994506668294322"/>
        </left>
        <right style="thin">
          <color theme="3" tint="0.39994506668294322"/>
        </right>
        <top/>
        <bottom/>
        <vertical style="thin">
          <color theme="3" tint="0.39994506668294322"/>
        </vertical>
        <horizontal/>
      </border>
    </dxf>
    <dxf>
      <alignment horizontal="right" vertical="center" textRotation="0" wrapText="0" indent="1" justifyLastLine="0" shrinkToFit="0" readingOrder="0"/>
      <border diagonalUp="0" diagonalDown="0" outline="0">
        <left/>
        <right style="thin">
          <color theme="3" tint="0.39994506668294322"/>
        </right>
        <top/>
        <bottom/>
      </border>
    </dxf>
    <dxf>
      <numFmt numFmtId="0" formatCode="General"/>
      <alignment horizontal="right" vertical="center" textRotation="0" wrapText="0" indent="1" justifyLastLine="0" shrinkToFit="0" readingOrder="0"/>
      <border diagonalUp="0" diagonalDown="0">
        <left/>
        <right style="thin">
          <color theme="3" tint="0.39994506668294322"/>
        </right>
        <top/>
        <bottom/>
        <vertical style="thin">
          <color theme="3" tint="0.39994506668294322"/>
        </vertical>
        <horizontal/>
      </border>
    </dxf>
    <dxf>
      <alignment horizontal="left" vertical="center" textRotation="0" wrapText="0" indent="1" justifyLastLine="0" shrinkToFit="0" readingOrder="0"/>
    </dxf>
    <dxf>
      <alignment horizontal="left" vertical="center" textRotation="0" wrapText="0" indent="1" justifyLastLine="0" shrinkToFit="0" readingOrder="0"/>
    </dxf>
    <dxf>
      <alignment vertical="center" textRotation="0" wrapText="0" indent="0" justifyLastLine="0" shrinkToFit="0" readingOrder="0"/>
    </dxf>
    <dxf>
      <font>
        <b/>
        <i val="0"/>
        <color rgb="FFFF0000"/>
      </font>
    </dxf>
    <dxf>
      <font>
        <b/>
        <i val="0"/>
        <color theme="1" tint="0.24994659260841701"/>
      </font>
      <border>
        <top style="double">
          <color theme="1" tint="0.24994659260841701"/>
        </top>
      </border>
    </dxf>
    <dxf>
      <font>
        <b/>
        <i val="0"/>
        <color theme="0"/>
      </font>
      <fill>
        <patternFill patternType="solid">
          <fgColor theme="4"/>
          <bgColor theme="4"/>
        </patternFill>
      </fill>
      <border diagonalUp="0" diagonalDown="0">
        <left/>
        <right/>
        <top/>
        <bottom style="thin">
          <color theme="1" tint="0.24994659260841701"/>
        </bottom>
        <vertical/>
        <horizontal/>
      </border>
    </dxf>
    <dxf>
      <font>
        <color theme="1"/>
      </font>
      <border>
        <left style="thin">
          <color theme="1" tint="0.24994659260841701"/>
        </left>
        <right style="thin">
          <color theme="1" tint="0.24994659260841701"/>
        </right>
        <top style="thin">
          <color theme="1" tint="0.24994659260841701"/>
        </top>
        <bottom style="thin">
          <color theme="1" tint="0.24994659260841701"/>
        </bottom>
        <vertical/>
        <horizontal style="thin">
          <color theme="1" tint="0.24994659260841701"/>
        </horizontal>
      </border>
    </dxf>
    <dxf>
      <font>
        <b/>
        <i val="0"/>
        <color theme="1" tint="0.24994659260841701"/>
      </font>
      <border>
        <top style="double">
          <color theme="1" tint="0.24994659260841701"/>
        </top>
      </border>
    </dxf>
    <dxf>
      <font>
        <b/>
        <i val="0"/>
        <color theme="3"/>
      </font>
      <fill>
        <patternFill patternType="solid">
          <fgColor theme="4"/>
          <bgColor theme="0" tint="-0.14996795556505021"/>
        </patternFill>
      </fill>
      <border diagonalUp="0" diagonalDown="0">
        <left style="thin">
          <color theme="3" tint="0.39994506668294322"/>
        </left>
        <right style="thin">
          <color theme="3" tint="0.39994506668294322"/>
        </right>
        <top style="thin">
          <color theme="3" tint="0.39994506668294322"/>
        </top>
        <bottom style="thin">
          <color theme="3" tint="0.39994506668294322"/>
        </bottom>
        <vertical/>
        <horizontal style="thin">
          <color theme="3" tint="0.39994506668294322"/>
        </horizontal>
      </border>
    </dxf>
    <dxf>
      <font>
        <color theme="1"/>
      </font>
      <border>
        <left style="thin">
          <color theme="1" tint="0.24994659260841701"/>
        </left>
        <right style="thin">
          <color theme="1" tint="0.24994659260841701"/>
        </right>
        <top style="thin">
          <color theme="1" tint="0.24994659260841701"/>
        </top>
        <bottom style="thin">
          <color theme="1" tint="0.24994659260841701"/>
        </bottom>
        <vertical/>
        <horizontal style="thin">
          <color theme="1" tint="0.24994659260841701"/>
        </horizontal>
      </border>
    </dxf>
  </dxfs>
  <tableStyles count="2" defaultTableStyle="TableStyleMedium2" defaultPivotStyle="PivotStyleLight16">
    <tableStyle name="Party Planner" pivot="0" count="3">
      <tableStyleElement type="wholeTable" dxfId="84"/>
      <tableStyleElement type="headerRow" dxfId="83"/>
      <tableStyleElement type="totalRow" dxfId="82"/>
    </tableStyle>
    <tableStyle name="Party Planner 2" pivot="0" count="3">
      <tableStyleElement type="wholeTable" dxfId="81"/>
      <tableStyleElement type="headerRow" dxfId="80"/>
      <tableStyleElement type="totalRow" dxfId="7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Guest List'!A1"/><Relationship Id="rId2" Type="http://schemas.openxmlformats.org/officeDocument/2006/relationships/hyperlink" Target="#'Other Essentials'!A1"/><Relationship Id="rId1" Type="http://schemas.openxmlformats.org/officeDocument/2006/relationships/hyperlink" Target="#'Food &amp; Beverage'!A1"/></Relationships>
</file>

<file path=xl/drawings/_rels/drawing2.xml.rels><?xml version="1.0" encoding="UTF-8" standalone="yes"?>
<Relationships xmlns="http://schemas.openxmlformats.org/package/2006/relationships"><Relationship Id="rId1" Type="http://schemas.openxmlformats.org/officeDocument/2006/relationships/hyperlink" Target="#'Party Overview'!A1"/></Relationships>
</file>

<file path=xl/drawings/_rels/drawing3.xml.rels><?xml version="1.0" encoding="UTF-8" standalone="yes"?>
<Relationships xmlns="http://schemas.openxmlformats.org/package/2006/relationships"><Relationship Id="rId2" Type="http://schemas.openxmlformats.org/officeDocument/2006/relationships/hyperlink" Target="#'Party Overview'!A1"/><Relationship Id="rId1" Type="http://schemas.openxmlformats.org/officeDocument/2006/relationships/hyperlink" Target="#'Other Essentials'!A1"/></Relationships>
</file>

<file path=xl/drawings/_rels/drawing4.xml.rels><?xml version="1.0" encoding="UTF-8" standalone="yes"?>
<Relationships xmlns="http://schemas.openxmlformats.org/package/2006/relationships"><Relationship Id="rId2" Type="http://schemas.openxmlformats.org/officeDocument/2006/relationships/hyperlink" Target="#'Food &amp; Beverage'!A1"/><Relationship Id="rId1" Type="http://schemas.openxmlformats.org/officeDocument/2006/relationships/hyperlink" Target="#'Party Overview'!A1"/></Relationships>
</file>

<file path=xl/drawings/drawing1.xml><?xml version="1.0" encoding="utf-8"?>
<xdr:wsDr xmlns:xdr="http://schemas.openxmlformats.org/drawingml/2006/spreadsheetDrawing" xmlns:a="http://schemas.openxmlformats.org/drawingml/2006/main">
  <xdr:twoCellAnchor>
    <xdr:from>
      <xdr:col>5</xdr:col>
      <xdr:colOff>814387</xdr:colOff>
      <xdr:row>2</xdr:row>
      <xdr:rowOff>200025</xdr:rowOff>
    </xdr:from>
    <xdr:to>
      <xdr:col>6</xdr:col>
      <xdr:colOff>1161097</xdr:colOff>
      <xdr:row>2</xdr:row>
      <xdr:rowOff>474345</xdr:rowOff>
    </xdr:to>
    <xdr:sp macro="" textlink="">
      <xdr:nvSpPr>
        <xdr:cNvPr id="3" name="Food and Beverage" descr="&quot;&quot;" title="Food and Beverage (navigation button)">
          <a:hlinkClick xmlns:r="http://schemas.openxmlformats.org/officeDocument/2006/relationships" r:id="rId1" tooltip="Click to view food and beverage details"/>
          <a:extLst>
            <a:ext uri="{FF2B5EF4-FFF2-40B4-BE49-F238E27FC236}">
              <a16:creationId xmlns:a16="http://schemas.microsoft.com/office/drawing/2014/main" id="{00000000-0008-0000-0000-000003000000}"/>
            </a:ext>
          </a:extLst>
        </xdr:cNvPr>
        <xdr:cNvSpPr/>
      </xdr:nvSpPr>
      <xdr:spPr>
        <a:xfrm>
          <a:off x="7519987" y="695325"/>
          <a:ext cx="1737360" cy="274320"/>
        </a:xfrm>
        <a:prstGeom prst="roundRect">
          <a:avLst/>
        </a:prstGeom>
        <a:solidFill>
          <a:schemeClr val="accent1"/>
        </a:solidFill>
        <a:ln>
          <a:noFill/>
        </a:ln>
        <a:effectLst/>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marL="0" indent="0" algn="ctr"/>
          <a:r>
            <a:rPr lang="en-US" sz="1200" b="1">
              <a:solidFill>
                <a:schemeClr val="bg1"/>
              </a:solidFill>
              <a:latin typeface="+mj-lt"/>
              <a:ea typeface="+mn-ea"/>
              <a:cs typeface="+mn-cs"/>
            </a:rPr>
            <a:t>FOOD &amp; BEVERAGE</a:t>
          </a:r>
        </a:p>
      </xdr:txBody>
    </xdr:sp>
    <xdr:clientData fPrintsWithSheet="0"/>
  </xdr:twoCellAnchor>
  <xdr:twoCellAnchor>
    <xdr:from>
      <xdr:col>6</xdr:col>
      <xdr:colOff>1304925</xdr:colOff>
      <xdr:row>2</xdr:row>
      <xdr:rowOff>200025</xdr:rowOff>
    </xdr:from>
    <xdr:to>
      <xdr:col>8</xdr:col>
      <xdr:colOff>165735</xdr:colOff>
      <xdr:row>2</xdr:row>
      <xdr:rowOff>474345</xdr:rowOff>
    </xdr:to>
    <xdr:sp macro="" textlink="">
      <xdr:nvSpPr>
        <xdr:cNvPr id="4" name="Other Essentials" descr="&quot;&quot;" title="Other Essentials (navigation button)">
          <a:hlinkClick xmlns:r="http://schemas.openxmlformats.org/officeDocument/2006/relationships" r:id="rId2" tooltip="Click to view details for other essentials"/>
          <a:extLst>
            <a:ext uri="{FF2B5EF4-FFF2-40B4-BE49-F238E27FC236}">
              <a16:creationId xmlns:a16="http://schemas.microsoft.com/office/drawing/2014/main" id="{00000000-0008-0000-0000-000004000000}"/>
            </a:ext>
          </a:extLst>
        </xdr:cNvPr>
        <xdr:cNvSpPr/>
      </xdr:nvSpPr>
      <xdr:spPr>
        <a:xfrm>
          <a:off x="9401175" y="695325"/>
          <a:ext cx="1737360" cy="274320"/>
        </a:xfrm>
        <a:prstGeom prst="roundRect">
          <a:avLst/>
        </a:prstGeom>
        <a:solidFill>
          <a:schemeClr val="accent1"/>
        </a:solidFill>
        <a:ln>
          <a:noFill/>
        </a:ln>
        <a:effectLst/>
      </xdr:spPr>
      <xdr:style>
        <a:lnRef idx="1">
          <a:schemeClr val="accent3"/>
        </a:lnRef>
        <a:fillRef idx="3">
          <a:schemeClr val="accent3"/>
        </a:fillRef>
        <a:effectRef idx="2">
          <a:schemeClr val="accent3"/>
        </a:effectRef>
        <a:fontRef idx="minor">
          <a:schemeClr val="lt1"/>
        </a:fontRef>
      </xdr:style>
      <xdr:txBody>
        <a:bodyPr vertOverflow="clip" horzOverflow="clip" lIns="0" rIns="0" rtlCol="0" anchor="t"/>
        <a:lstStyle/>
        <a:p>
          <a:pPr marL="0" indent="0" algn="ctr"/>
          <a:r>
            <a:rPr lang="en-US" sz="1200" b="1">
              <a:solidFill>
                <a:schemeClr val="bg1"/>
              </a:solidFill>
              <a:latin typeface="+mj-lt"/>
              <a:ea typeface="+mn-ea"/>
              <a:cs typeface="+mn-cs"/>
            </a:rPr>
            <a:t>OTHER ESSENTIALS</a:t>
          </a:r>
        </a:p>
      </xdr:txBody>
    </xdr:sp>
    <xdr:clientData fPrintsWithSheet="0"/>
  </xdr:twoCellAnchor>
  <xdr:twoCellAnchor>
    <xdr:from>
      <xdr:col>4</xdr:col>
      <xdr:colOff>180973</xdr:colOff>
      <xdr:row>2</xdr:row>
      <xdr:rowOff>200025</xdr:rowOff>
    </xdr:from>
    <xdr:to>
      <xdr:col>5</xdr:col>
      <xdr:colOff>670558</xdr:colOff>
      <xdr:row>2</xdr:row>
      <xdr:rowOff>474345</xdr:rowOff>
    </xdr:to>
    <xdr:sp macro="" textlink="">
      <xdr:nvSpPr>
        <xdr:cNvPr id="6" name="Guest List" descr="&quot;&quot;" title="Guest List (navigation button)">
          <a:hlinkClick xmlns:r="http://schemas.openxmlformats.org/officeDocument/2006/relationships" r:id="rId3" tooltip="Click to view the list of guests"/>
          <a:extLst>
            <a:ext uri="{FF2B5EF4-FFF2-40B4-BE49-F238E27FC236}">
              <a16:creationId xmlns:a16="http://schemas.microsoft.com/office/drawing/2014/main" id="{00000000-0008-0000-0000-000006000000}"/>
            </a:ext>
          </a:extLst>
        </xdr:cNvPr>
        <xdr:cNvSpPr/>
      </xdr:nvSpPr>
      <xdr:spPr>
        <a:xfrm>
          <a:off x="5638798" y="695325"/>
          <a:ext cx="1737360" cy="274320"/>
        </a:xfrm>
        <a:prstGeom prst="roundRect">
          <a:avLst/>
        </a:prstGeom>
        <a:solidFill>
          <a:schemeClr val="accent1"/>
        </a:solidFill>
        <a:ln>
          <a:noFill/>
        </a:ln>
        <a:effectLst/>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ctr"/>
          <a:r>
            <a:rPr lang="en-US" sz="1200" b="1">
              <a:solidFill>
                <a:schemeClr val="bg1"/>
              </a:solidFill>
              <a:latin typeface="+mj-lt"/>
            </a:rPr>
            <a:t>GUEST LIST</a:t>
          </a:r>
        </a:p>
      </xdr:txBody>
    </xdr:sp>
    <xdr:clientData fPrintsWithSheet="0"/>
  </xdr:twoCellAnchor>
  <xdr:twoCellAnchor>
    <xdr:from>
      <xdr:col>5</xdr:col>
      <xdr:colOff>895350</xdr:colOff>
      <xdr:row>13</xdr:row>
      <xdr:rowOff>161926</xdr:rowOff>
    </xdr:from>
    <xdr:to>
      <xdr:col>7</xdr:col>
      <xdr:colOff>1381125</xdr:colOff>
      <xdr:row>15</xdr:row>
      <xdr:rowOff>47625</xdr:rowOff>
    </xdr:to>
    <xdr:sp macro="" textlink="">
      <xdr:nvSpPr>
        <xdr:cNvPr id="1224" name="Tip" descr="Enter individual items on the Food and Beverage and Other  Essentials sheets to automatically calculate Total Cost." title="Data Entry Tip">
          <a:extLst>
            <a:ext uri="{FF2B5EF4-FFF2-40B4-BE49-F238E27FC236}">
              <a16:creationId xmlns:a16="http://schemas.microsoft.com/office/drawing/2014/main" id="{00000000-0008-0000-0000-0000C8040000}"/>
            </a:ext>
          </a:extLst>
        </xdr:cNvPr>
        <xdr:cNvSpPr txBox="1"/>
      </xdr:nvSpPr>
      <xdr:spPr>
        <a:xfrm>
          <a:off x="7372350" y="4219576"/>
          <a:ext cx="3086100" cy="4381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en-US" sz="1000">
              <a:solidFill>
                <a:schemeClr val="tx1">
                  <a:lumMod val="75000"/>
                  <a:lumOff val="25000"/>
                </a:schemeClr>
              </a:solidFill>
            </a:rPr>
            <a:t>Enter individual items on the Food and Beverage and Other  Essentials sheets to automatically calculate Total Cost.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171452</xdr:colOff>
      <xdr:row>2</xdr:row>
      <xdr:rowOff>200025</xdr:rowOff>
    </xdr:from>
    <xdr:to>
      <xdr:col>12</xdr:col>
      <xdr:colOff>13337</xdr:colOff>
      <xdr:row>2</xdr:row>
      <xdr:rowOff>474345</xdr:rowOff>
    </xdr:to>
    <xdr:sp macro="" textlink="">
      <xdr:nvSpPr>
        <xdr:cNvPr id="2777" name="Party Overview" descr="&quot;&quot;" title="Overview (navigation button)">
          <a:hlinkClick xmlns:r="http://schemas.openxmlformats.org/officeDocument/2006/relationships" r:id="rId1" tooltip="Click to view party overview"/>
          <a:extLst>
            <a:ext uri="{FF2B5EF4-FFF2-40B4-BE49-F238E27FC236}">
              <a16:creationId xmlns:a16="http://schemas.microsoft.com/office/drawing/2014/main" id="{00000000-0008-0000-0100-0000D90A0000}"/>
            </a:ext>
          </a:extLst>
        </xdr:cNvPr>
        <xdr:cNvSpPr/>
      </xdr:nvSpPr>
      <xdr:spPr>
        <a:xfrm>
          <a:off x="11715752" y="695325"/>
          <a:ext cx="1737360" cy="274320"/>
        </a:xfrm>
        <a:prstGeom prst="roundRect">
          <a:avLst/>
        </a:prstGeom>
        <a:solidFill>
          <a:schemeClr val="accent1"/>
        </a:solidFill>
        <a:ln>
          <a:noFill/>
        </a:ln>
        <a:effectLst/>
      </xdr:spPr>
      <xdr:style>
        <a:lnRef idx="1">
          <a:schemeClr val="accent3"/>
        </a:lnRef>
        <a:fillRef idx="3">
          <a:schemeClr val="accent3"/>
        </a:fillRef>
        <a:effectRef idx="2">
          <a:schemeClr val="accent3"/>
        </a:effectRef>
        <a:fontRef idx="minor">
          <a:schemeClr val="lt1"/>
        </a:fontRef>
      </xdr:style>
      <xdr:txBody>
        <a:bodyPr vertOverflow="clip" horzOverflow="clip" lIns="0" rIns="0" rtlCol="0" anchor="t"/>
        <a:lstStyle/>
        <a:p>
          <a:pPr marL="0" indent="0" algn="ctr"/>
          <a:r>
            <a:rPr lang="en-US" sz="1200" b="1">
              <a:solidFill>
                <a:schemeClr val="bg1"/>
              </a:solidFill>
              <a:latin typeface="+mj-lt"/>
              <a:ea typeface="+mn-ea"/>
              <a:cs typeface="+mn-cs"/>
            </a:rPr>
            <a:t>PARTY OVERVIEW</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9</xdr:col>
      <xdr:colOff>781050</xdr:colOff>
      <xdr:row>2</xdr:row>
      <xdr:rowOff>200025</xdr:rowOff>
    </xdr:from>
    <xdr:to>
      <xdr:col>9</xdr:col>
      <xdr:colOff>2518410</xdr:colOff>
      <xdr:row>2</xdr:row>
      <xdr:rowOff>474345</xdr:rowOff>
    </xdr:to>
    <xdr:sp macro="" textlink="">
      <xdr:nvSpPr>
        <xdr:cNvPr id="2605" name="Other Essentials" descr="&quot;&quot;" title="Other Essentials (navigation button)">
          <a:hlinkClick xmlns:r="http://schemas.openxmlformats.org/officeDocument/2006/relationships" r:id="rId1" tooltip="Click to view details for other essentials"/>
          <a:extLst>
            <a:ext uri="{FF2B5EF4-FFF2-40B4-BE49-F238E27FC236}">
              <a16:creationId xmlns:a16="http://schemas.microsoft.com/office/drawing/2014/main" id="{00000000-0008-0000-0200-00002D0A0000}"/>
            </a:ext>
          </a:extLst>
        </xdr:cNvPr>
        <xdr:cNvSpPr/>
      </xdr:nvSpPr>
      <xdr:spPr>
        <a:xfrm>
          <a:off x="9829800" y="695325"/>
          <a:ext cx="1737360" cy="274320"/>
        </a:xfrm>
        <a:prstGeom prst="roundRect">
          <a:avLst/>
        </a:prstGeom>
        <a:solidFill>
          <a:schemeClr val="accent1"/>
        </a:solidFill>
        <a:ln>
          <a:noFill/>
        </a:ln>
        <a:effectLst/>
      </xdr:spPr>
      <xdr:style>
        <a:lnRef idx="1">
          <a:schemeClr val="accent3"/>
        </a:lnRef>
        <a:fillRef idx="3">
          <a:schemeClr val="accent3"/>
        </a:fillRef>
        <a:effectRef idx="2">
          <a:schemeClr val="accent3"/>
        </a:effectRef>
        <a:fontRef idx="minor">
          <a:schemeClr val="lt1"/>
        </a:fontRef>
      </xdr:style>
      <xdr:txBody>
        <a:bodyPr vertOverflow="clip" horzOverflow="clip" lIns="0" rIns="0" rtlCol="0" anchor="t"/>
        <a:lstStyle/>
        <a:p>
          <a:pPr marL="0" indent="0" algn="ctr"/>
          <a:r>
            <a:rPr lang="en-US" sz="1200" b="1">
              <a:solidFill>
                <a:schemeClr val="bg1"/>
              </a:solidFill>
              <a:latin typeface="+mj-lt"/>
              <a:ea typeface="+mn-ea"/>
              <a:cs typeface="+mn-cs"/>
            </a:rPr>
            <a:t>OTHER ESSENTIALS</a:t>
          </a:r>
        </a:p>
      </xdr:txBody>
    </xdr:sp>
    <xdr:clientData fPrintsWithSheet="0"/>
  </xdr:twoCellAnchor>
  <xdr:twoCellAnchor>
    <xdr:from>
      <xdr:col>9</xdr:col>
      <xdr:colOff>2657475</xdr:colOff>
      <xdr:row>2</xdr:row>
      <xdr:rowOff>200025</xdr:rowOff>
    </xdr:from>
    <xdr:to>
      <xdr:col>10</xdr:col>
      <xdr:colOff>60960</xdr:colOff>
      <xdr:row>2</xdr:row>
      <xdr:rowOff>474345</xdr:rowOff>
    </xdr:to>
    <xdr:sp macro="" textlink="">
      <xdr:nvSpPr>
        <xdr:cNvPr id="2606" name="Other Essentials" descr="&quot;&quot;" title="Overview (navigation button)">
          <a:hlinkClick xmlns:r="http://schemas.openxmlformats.org/officeDocument/2006/relationships" r:id="rId2" tooltip="Click to view party overview"/>
          <a:extLst>
            <a:ext uri="{FF2B5EF4-FFF2-40B4-BE49-F238E27FC236}">
              <a16:creationId xmlns:a16="http://schemas.microsoft.com/office/drawing/2014/main" id="{00000000-0008-0000-0200-00002E0A0000}"/>
            </a:ext>
          </a:extLst>
        </xdr:cNvPr>
        <xdr:cNvSpPr/>
      </xdr:nvSpPr>
      <xdr:spPr>
        <a:xfrm>
          <a:off x="11706225" y="695325"/>
          <a:ext cx="1737360" cy="274320"/>
        </a:xfrm>
        <a:prstGeom prst="roundRect">
          <a:avLst/>
        </a:prstGeom>
        <a:solidFill>
          <a:schemeClr val="accent1"/>
        </a:solidFill>
        <a:ln>
          <a:noFill/>
        </a:ln>
        <a:effectLst/>
      </xdr:spPr>
      <xdr:style>
        <a:lnRef idx="1">
          <a:schemeClr val="accent3"/>
        </a:lnRef>
        <a:fillRef idx="3">
          <a:schemeClr val="accent3"/>
        </a:fillRef>
        <a:effectRef idx="2">
          <a:schemeClr val="accent3"/>
        </a:effectRef>
        <a:fontRef idx="minor">
          <a:schemeClr val="lt1"/>
        </a:fontRef>
      </xdr:style>
      <xdr:txBody>
        <a:bodyPr vertOverflow="clip" horzOverflow="clip" lIns="0" rIns="0" rtlCol="0" anchor="t"/>
        <a:lstStyle/>
        <a:p>
          <a:pPr marL="0" indent="0" algn="ctr"/>
          <a:r>
            <a:rPr lang="en-US" sz="1200" b="1">
              <a:solidFill>
                <a:schemeClr val="bg1"/>
              </a:solidFill>
              <a:latin typeface="+mj-lt"/>
              <a:ea typeface="+mn-ea"/>
              <a:cs typeface="+mn-cs"/>
            </a:rPr>
            <a:t>PARTY OVERVIEW</a:t>
          </a:r>
        </a:p>
      </xdr:txBody>
    </xdr:sp>
    <xdr:clientData fPrintsWithSheet="0"/>
  </xdr:twoCellAnchor>
  <xdr:twoCellAnchor editAs="oneCell">
    <xdr:from>
      <xdr:col>0</xdr:col>
      <xdr:colOff>0</xdr:colOff>
      <xdr:row>0</xdr:row>
      <xdr:rowOff>0</xdr:rowOff>
    </xdr:from>
    <xdr:to>
      <xdr:col>9</xdr:col>
      <xdr:colOff>1009650</xdr:colOff>
      <xdr:row>2</xdr:row>
      <xdr:rowOff>180975</xdr:rowOff>
    </xdr:to>
    <xdr:sp macro="" textlink="">
      <xdr:nvSpPr>
        <xdr:cNvPr id="3073" name="AutoShape 1">
          <a:extLst>
            <a:ext uri="{FF2B5EF4-FFF2-40B4-BE49-F238E27FC236}">
              <a16:creationId xmlns:a16="http://schemas.microsoft.com/office/drawing/2014/main" id="{00000000-0008-0000-0200-0000010C0000}"/>
            </a:ext>
          </a:extLst>
        </xdr:cNvPr>
        <xdr:cNvSpPr>
          <a:spLocks noChangeAspect="1" noChangeArrowheads="1"/>
        </xdr:cNvSpPr>
      </xdr:nvSpPr>
      <xdr:spPr bwMode="auto">
        <a:xfrm>
          <a:off x="0" y="0"/>
          <a:ext cx="10058400" cy="409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9</xdr:col>
      <xdr:colOff>1009650</xdr:colOff>
      <xdr:row>2</xdr:row>
      <xdr:rowOff>180975</xdr:rowOff>
    </xdr:to>
    <xdr:sp macro="" textlink="">
      <xdr:nvSpPr>
        <xdr:cNvPr id="3333" name="AutoShape 261">
          <a:extLst>
            <a:ext uri="{FF2B5EF4-FFF2-40B4-BE49-F238E27FC236}">
              <a16:creationId xmlns:a16="http://schemas.microsoft.com/office/drawing/2014/main" id="{00000000-0008-0000-0200-0000050D0000}"/>
            </a:ext>
          </a:extLst>
        </xdr:cNvPr>
        <xdr:cNvSpPr>
          <a:spLocks noChangeAspect="1" noChangeArrowheads="1"/>
        </xdr:cNvSpPr>
      </xdr:nvSpPr>
      <xdr:spPr bwMode="auto">
        <a:xfrm>
          <a:off x="0" y="0"/>
          <a:ext cx="10058400" cy="409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9</xdr:col>
      <xdr:colOff>1009650</xdr:colOff>
      <xdr:row>2</xdr:row>
      <xdr:rowOff>180975</xdr:rowOff>
    </xdr:to>
    <xdr:sp macro="" textlink="">
      <xdr:nvSpPr>
        <xdr:cNvPr id="3853" name="AutoShape 781">
          <a:extLst>
            <a:ext uri="{FF2B5EF4-FFF2-40B4-BE49-F238E27FC236}">
              <a16:creationId xmlns:a16="http://schemas.microsoft.com/office/drawing/2014/main" id="{00000000-0008-0000-0200-00000D0F0000}"/>
            </a:ext>
          </a:extLst>
        </xdr:cNvPr>
        <xdr:cNvSpPr>
          <a:spLocks noChangeAspect="1" noChangeArrowheads="1"/>
        </xdr:cNvSpPr>
      </xdr:nvSpPr>
      <xdr:spPr bwMode="auto">
        <a:xfrm>
          <a:off x="0" y="0"/>
          <a:ext cx="10058400" cy="409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2219325</xdr:colOff>
      <xdr:row>2</xdr:row>
      <xdr:rowOff>209550</xdr:rowOff>
    </xdr:from>
    <xdr:to>
      <xdr:col>5</xdr:col>
      <xdr:colOff>13335</xdr:colOff>
      <xdr:row>2</xdr:row>
      <xdr:rowOff>483870</xdr:rowOff>
    </xdr:to>
    <xdr:sp macro="" textlink="">
      <xdr:nvSpPr>
        <xdr:cNvPr id="1820" name="Party Overview" descr="&quot;&quot;" title="Overview (navigation button)">
          <a:hlinkClick xmlns:r="http://schemas.openxmlformats.org/officeDocument/2006/relationships" r:id="rId1" tooltip="Click to view party overview"/>
          <a:extLst>
            <a:ext uri="{FF2B5EF4-FFF2-40B4-BE49-F238E27FC236}">
              <a16:creationId xmlns:a16="http://schemas.microsoft.com/office/drawing/2014/main" id="{00000000-0008-0000-0300-00001C070000}"/>
            </a:ext>
          </a:extLst>
        </xdr:cNvPr>
        <xdr:cNvSpPr/>
      </xdr:nvSpPr>
      <xdr:spPr>
        <a:xfrm>
          <a:off x="7820025" y="704850"/>
          <a:ext cx="1737360" cy="274320"/>
        </a:xfrm>
        <a:prstGeom prst="roundRect">
          <a:avLst/>
        </a:prstGeom>
        <a:solidFill>
          <a:schemeClr val="accent1"/>
        </a:solidFill>
        <a:ln>
          <a:noFill/>
        </a:ln>
        <a:effectLst/>
      </xdr:spPr>
      <xdr:style>
        <a:lnRef idx="1">
          <a:schemeClr val="accent3"/>
        </a:lnRef>
        <a:fillRef idx="3">
          <a:schemeClr val="accent3"/>
        </a:fillRef>
        <a:effectRef idx="2">
          <a:schemeClr val="accent3"/>
        </a:effectRef>
        <a:fontRef idx="minor">
          <a:schemeClr val="lt1"/>
        </a:fontRef>
      </xdr:style>
      <xdr:txBody>
        <a:bodyPr vertOverflow="clip" horzOverflow="clip" lIns="0" rIns="0" rtlCol="0" anchor="t"/>
        <a:lstStyle/>
        <a:p>
          <a:pPr marL="0" indent="0" algn="ctr"/>
          <a:r>
            <a:rPr lang="en-US" sz="1200" b="1">
              <a:solidFill>
                <a:schemeClr val="bg1"/>
              </a:solidFill>
              <a:latin typeface="+mj-lt"/>
              <a:ea typeface="+mn-ea"/>
              <a:cs typeface="+mn-cs"/>
            </a:rPr>
            <a:t>PARTY OVERVIEW</a:t>
          </a:r>
        </a:p>
      </xdr:txBody>
    </xdr:sp>
    <xdr:clientData fPrintsWithSheet="0"/>
  </xdr:twoCellAnchor>
  <xdr:twoCellAnchor>
    <xdr:from>
      <xdr:col>4</xdr:col>
      <xdr:colOff>352425</xdr:colOff>
      <xdr:row>2</xdr:row>
      <xdr:rowOff>209550</xdr:rowOff>
    </xdr:from>
    <xdr:to>
      <xdr:col>4</xdr:col>
      <xdr:colOff>2089785</xdr:colOff>
      <xdr:row>2</xdr:row>
      <xdr:rowOff>483870</xdr:rowOff>
    </xdr:to>
    <xdr:sp macro="" textlink="">
      <xdr:nvSpPr>
        <xdr:cNvPr id="1821" name="Food and Beverage" descr="&quot;&quot;" title="Food and Beverage (navigation button)">
          <a:hlinkClick xmlns:r="http://schemas.openxmlformats.org/officeDocument/2006/relationships" r:id="rId2" tooltip="Click to view food and beverage details"/>
          <a:extLst>
            <a:ext uri="{FF2B5EF4-FFF2-40B4-BE49-F238E27FC236}">
              <a16:creationId xmlns:a16="http://schemas.microsoft.com/office/drawing/2014/main" id="{00000000-0008-0000-0300-00001D070000}"/>
            </a:ext>
          </a:extLst>
        </xdr:cNvPr>
        <xdr:cNvSpPr/>
      </xdr:nvSpPr>
      <xdr:spPr>
        <a:xfrm>
          <a:off x="5953125" y="704850"/>
          <a:ext cx="1737360" cy="274320"/>
        </a:xfrm>
        <a:prstGeom prst="roundRect">
          <a:avLst/>
        </a:prstGeom>
        <a:solidFill>
          <a:schemeClr val="accent1"/>
        </a:solidFill>
        <a:ln>
          <a:noFill/>
        </a:ln>
        <a:effectLst/>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marL="0" indent="0" algn="ctr"/>
          <a:r>
            <a:rPr lang="en-US" sz="1200" b="1">
              <a:solidFill>
                <a:schemeClr val="bg1"/>
              </a:solidFill>
              <a:latin typeface="+mj-lt"/>
              <a:ea typeface="+mn-ea"/>
              <a:cs typeface="+mn-cs"/>
            </a:rPr>
            <a:t>FOOD &amp; BEVERAGE</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24</xdr:col>
      <xdr:colOff>104775</xdr:colOff>
      <xdr:row>0</xdr:row>
      <xdr:rowOff>276224</xdr:rowOff>
    </xdr:from>
    <xdr:to>
      <xdr:col>34</xdr:col>
      <xdr:colOff>0</xdr:colOff>
      <xdr:row>0</xdr:row>
      <xdr:rowOff>676275</xdr:rowOff>
    </xdr:to>
    <xdr:sp macro="" textlink="">
      <xdr:nvSpPr>
        <xdr:cNvPr id="6" name="Tip" descr="Print this sheet and use it to sketch your seating arrangement!" title="Tip">
          <a:extLst>
            <a:ext uri="{FF2B5EF4-FFF2-40B4-BE49-F238E27FC236}">
              <a16:creationId xmlns:a16="http://schemas.microsoft.com/office/drawing/2014/main" id="{00000000-0008-0000-0400-000006000000}"/>
            </a:ext>
          </a:extLst>
        </xdr:cNvPr>
        <xdr:cNvSpPr txBox="1"/>
      </xdr:nvSpPr>
      <xdr:spPr>
        <a:xfrm>
          <a:off x="4676775" y="276224"/>
          <a:ext cx="180022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indent="0" algn="r" defTabSz="914400" eaLnBrk="1" fontAlgn="auto" latinLnBrk="0" hangingPunct="1">
            <a:lnSpc>
              <a:spcPct val="100000"/>
            </a:lnSpc>
            <a:spcBef>
              <a:spcPts val="0"/>
            </a:spcBef>
            <a:spcAft>
              <a:spcPts val="0"/>
            </a:spcAft>
            <a:buClrTx/>
            <a:buSzTx/>
            <a:buFontTx/>
            <a:buNone/>
            <a:tabLst/>
            <a:defRPr/>
          </a:pPr>
          <a:r>
            <a:rPr lang="en-US" sz="1000">
              <a:solidFill>
                <a:schemeClr val="dk1"/>
              </a:solidFill>
              <a:effectLst/>
              <a:latin typeface="+mn-lt"/>
              <a:ea typeface="+mn-ea"/>
              <a:cs typeface="+mn-cs"/>
            </a:rPr>
            <a:t>Print this sheet and use it to sketch your seating</a:t>
          </a:r>
          <a:r>
            <a:rPr lang="en-US" sz="1000" baseline="0">
              <a:solidFill>
                <a:schemeClr val="dk1"/>
              </a:solidFill>
              <a:effectLst/>
              <a:latin typeface="+mn-lt"/>
              <a:ea typeface="+mn-ea"/>
              <a:cs typeface="+mn-cs"/>
            </a:rPr>
            <a:t> arrangement</a:t>
          </a:r>
          <a:r>
            <a:rPr lang="en-US" sz="1000">
              <a:solidFill>
                <a:schemeClr val="dk1"/>
              </a:solidFill>
              <a:effectLst/>
              <a:latin typeface="+mn-lt"/>
              <a:ea typeface="+mn-ea"/>
              <a:cs typeface="+mn-cs"/>
            </a:rPr>
            <a:t>!</a:t>
          </a:r>
          <a:endParaRPr lang="en-US" sz="1000">
            <a:effectLst/>
          </a:endParaRPr>
        </a:p>
        <a:p>
          <a:pPr algn="r"/>
          <a:endParaRPr lang="en-US" sz="1000"/>
        </a:p>
      </xdr:txBody>
    </xdr:sp>
    <xdr:clientData fPrintsWithSheet="0"/>
  </xdr:twoCellAnchor>
</xdr:wsDr>
</file>

<file path=xl/tables/table1.xml><?xml version="1.0" encoding="utf-8"?>
<table xmlns="http://schemas.openxmlformats.org/spreadsheetml/2006/main" id="10" name="BudgetOverview" displayName="BudgetOverview" ref="D16:H21" totalsRowCount="1" headerRowDxfId="77">
  <tableColumns count="5">
    <tableColumn id="1" name="ITEM" totalsRowLabel="Total" dataDxfId="76" totalsRowDxfId="75"/>
    <tableColumn id="5" name="COUNT" totalsRowFunction="sum" dataDxfId="74" totalsRowDxfId="73"/>
    <tableColumn id="2" name="BUDGET AMOUNT" totalsRowFunction="sum" dataDxfId="72" totalsRowDxfId="71"/>
    <tableColumn id="3" name="TOTAL COST" totalsRowFunction="sum" dataDxfId="70" totalsRowDxfId="69"/>
    <tableColumn id="4" name="DIFFERENCE" totalsRowFunction="custom" dataDxfId="68" totalsRowDxfId="67">
      <calculatedColumnFormula>BudgetOverview[[#This Row],[BUDGET AMOUNT]]-BudgetOverview[[#This Row],[TOTAL COST]]</calculatedColumnFormula>
      <totalsRowFormula>BudgetOverview[[#Totals],[BUDGET AMOUNT]]-BudgetOverview[[#Totals],[TOTAL COST]]</totalsRowFormula>
    </tableColumn>
  </tableColumns>
  <tableStyleInfo name="Party Planner 2" showFirstColumn="0" showLastColumn="0" showRowStripes="1" showColumnStripes="0"/>
  <extLst>
    <ext xmlns:x14="http://schemas.microsoft.com/office/spreadsheetml/2009/9/main" uri="{504A1905-F514-4f6f-8877-14C23A59335A}">
      <x14:table altText="Budget Summary" altTextSummary="Budget Item counts, Budget Amount, Total Cost, and Budget Difference"/>
    </ext>
  </extLst>
</table>
</file>

<file path=xl/tables/table2.xml><?xml version="1.0" encoding="utf-8"?>
<table xmlns="http://schemas.openxmlformats.org/spreadsheetml/2006/main" id="11" name="AttendeeSummary" displayName="AttendeeSummary" ref="D8:H11" totalsRowCount="1" headerRowDxfId="66">
  <tableColumns count="5">
    <tableColumn id="1" name="Confirmed Guests" totalsRowLabel="Total" dataDxfId="65" totalsRowDxfId="64"/>
    <tableColumn id="2" name="Total Confirmed" totalsRowFunction="sum" dataDxfId="63" totalsRowDxfId="62"/>
    <tableColumn id="4" name="Food" totalsRowFunction="custom" dataDxfId="61" totalsRowDxfId="60">
      <totalsRowFormula>"Avg.     "&amp;TEXT(SUBTOTAL(101,AttendeeSummary[Food]),"$#,##0.00")</totalsRowFormula>
    </tableColumn>
    <tableColumn id="3" name="Other" totalsRowFunction="custom" dataDxfId="59" totalsRowDxfId="58">
      <calculatedColumnFormula>EssentialCostPerGuest</calculatedColumnFormula>
      <totalsRowFormula>"Avg.     "&amp;TEXT(SUBTOTAL(101,AttendeeSummary[Other]),"$#,##0.00")</totalsRowFormula>
    </tableColumn>
    <tableColumn id="5" name="Total" totalsRowFunction="sum" dataDxfId="57" totalsRowDxfId="56"/>
  </tableColumns>
  <tableStyleInfo name="Party Planner" showFirstColumn="0" showLastColumn="0" showRowStripes="1" showColumnStripes="0"/>
  <extLst>
    <ext xmlns:x14="http://schemas.microsoft.com/office/spreadsheetml/2009/9/main" uri="{504A1905-F514-4f6f-8877-14C23A59335A}">
      <x14:table altText="Guest Summary" altTextSummary="List of RSVPS, Costs Per Guest, and Budget Amount."/>
    </ext>
  </extLst>
</table>
</file>

<file path=xl/tables/table3.xml><?xml version="1.0" encoding="utf-8"?>
<table xmlns="http://schemas.openxmlformats.org/spreadsheetml/2006/main" id="1" name="GuestTable" displayName="GuestTable" ref="B7:L22" totalsRowShown="0">
  <autoFilter ref="B7:L22"/>
  <tableColumns count="11">
    <tableColumn id="1" name="NAME" dataDxfId="55"/>
    <tableColumn id="2" name="ADDRESS" dataDxfId="54"/>
    <tableColumn id="3" name="CITY" dataDxfId="53"/>
    <tableColumn id="4" name="STATE" dataDxfId="52"/>
    <tableColumn id="5" name="ZIP" dataDxfId="51"/>
    <tableColumn id="6" name="PHONE" dataDxfId="50"/>
    <tableColumn id="11" name="EMAIL" dataDxfId="49"/>
    <tableColumn id="7" name="ATTENDING?" dataDxfId="48"/>
    <tableColumn id="8" name="CHILDREN" dataDxfId="47"/>
    <tableColumn id="9" name="ADULTS" dataDxfId="46"/>
    <tableColumn id="10" name="TOTAL" dataDxfId="45">
      <calculatedColumnFormula>SUM(GuestTable[[#This Row],[CHILDREN]:[ADULTS]])</calculatedColumnFormula>
    </tableColumn>
  </tableColumns>
  <tableStyleInfo name="Party Planner 2" showFirstColumn="0" showLastColumn="0" showRowStripes="1" showColumnStripes="1"/>
  <extLst>
    <ext xmlns:x14="http://schemas.microsoft.com/office/spreadsheetml/2009/9/main" uri="{504A1905-F514-4f6f-8877-14C23A59335A}">
      <x14:table altText="Guests" altTextSummary="List of guest names and details such as address, email address, attendance (yes/no), number of children and adults attending and calculated attendance total."/>
    </ext>
  </extLst>
</table>
</file>

<file path=xl/tables/table4.xml><?xml version="1.0" encoding="utf-8"?>
<table xmlns="http://schemas.openxmlformats.org/spreadsheetml/2006/main" id="2" name="FoodTable" displayName="FoodTable" ref="B6:J25" totalsRowCount="1">
  <tableColumns count="9">
    <tableColumn id="1" name="FOOD OR BEVERAGE ITEM" totalsRowLabel="Total" dataDxfId="44" totalsRowDxfId="43"/>
    <tableColumn id="6" name="TOTAL COST" totalsRowFunction="sum" dataDxfId="42" totalsRowDxfId="41"/>
    <tableColumn id="2" name="SERVING PER CHILD" totalsRowFunction="sum" dataDxfId="40" totalsRowDxfId="39"/>
    <tableColumn id="3" name="SERVING PER ADULT" totalsRowFunction="sum" dataDxfId="38" totalsRowDxfId="37"/>
    <tableColumn id="4" name="TOTAL SERVINGS" totalsRowFunction="sum" dataDxfId="36" totalsRowDxfId="35">
      <calculatedColumnFormula>(FoodTable[[#This Row],[SERVING PER CHILD]]*ChildrenTotal)+(FoodTable[[#This Row],[SERVING PER ADULT]]*AdultTotal)</calculatedColumnFormula>
    </tableColumn>
    <tableColumn id="7" name="COST PER SERVING" totalsRowFunction="sum" dataDxfId="34" totalsRowDxfId="33">
      <calculatedColumnFormula>IFERROR(FoodTable[[#This Row],[TOTAL COST]]/FoodTable[[#This Row],[TOTAL SERVINGS]],"")</calculatedColumnFormula>
    </tableColumn>
    <tableColumn id="10" name="COST PER CHILD" totalsRowFunction="sum" dataDxfId="32" totalsRowDxfId="31">
      <calculatedColumnFormula>IFERROR(FoodTable[[#This Row],[COST PER SERVING]]*FoodTable[[#This Row],[SERVING PER CHILD]],"")</calculatedColumnFormula>
    </tableColumn>
    <tableColumn id="9" name="COST PER ADULT" totalsRowFunction="sum" dataDxfId="30" totalsRowDxfId="29">
      <calculatedColumnFormula>IFERROR(FoodTable[[#This Row],[COST PER SERVING]]*FoodTable[[#This Row],[SERVING PER ADULT]],"")</calculatedColumnFormula>
    </tableColumn>
    <tableColumn id="5" name="NOTES" dataDxfId="28" totalsRowDxfId="27"/>
  </tableColumns>
  <tableStyleInfo name="Party Planner 2" showFirstColumn="0" showLastColumn="0" showRowStripes="1" showColumnStripes="1"/>
  <extLst>
    <ext xmlns:x14="http://schemas.microsoft.com/office/spreadsheetml/2009/9/main" uri="{504A1905-F514-4f6f-8877-14C23A59335A}">
      <x14:table altText="Food &amp; Beverage" altTextSummary=" List of food and beverage items along with the total cost, serving size for children and adults, and calculated totals for servings, cost per serving, costs per child and adult, along with room for notes."/>
    </ext>
  </extLst>
</table>
</file>

<file path=xl/tables/table5.xml><?xml version="1.0" encoding="utf-8"?>
<table xmlns="http://schemas.openxmlformats.org/spreadsheetml/2006/main" id="6" name="Table2Budget" displayName="Table2Budget" ref="B17:E22" totalsRowCount="1" headerRowDxfId="26">
  <autoFilter ref="B17:E21"/>
  <tableColumns count="4">
    <tableColumn id="1" name="Decorations" totalsRowLabel="Total" dataDxfId="25" totalsRowDxfId="24"/>
    <tableColumn id="3" name="Cost" totalsRowFunction="sum" dataDxfId="23" totalsRowDxfId="22"/>
    <tableColumn id="5" name="Purchased" dataDxfId="21" totalsRowDxfId="20"/>
    <tableColumn id="6" name="Notes" dataDxfId="19" totalsRowDxfId="18"/>
  </tableColumns>
  <tableStyleInfo name="Party Planner 2" showFirstColumn="0" showLastColumn="0" showRowStripes="1" showColumnStripes="0"/>
</table>
</file>

<file path=xl/tables/table6.xml><?xml version="1.0" encoding="utf-8"?>
<table xmlns="http://schemas.openxmlformats.org/spreadsheetml/2006/main" id="7" name="Table1Budget" displayName="Table1Budget" ref="B6:E14" totalsRowCount="1" headerRowDxfId="17">
  <autoFilter ref="B6:E13"/>
  <tableColumns count="4">
    <tableColumn id="1" name="Equipment &amp; Supplies" totalsRowLabel="Total" dataDxfId="16" totalsRowDxfId="15"/>
    <tableColumn id="3" name="Cost" totalsRowFunction="sum" dataDxfId="14" totalsRowDxfId="13"/>
    <tableColumn id="5" name="Purchased" dataDxfId="12" totalsRowDxfId="11"/>
    <tableColumn id="6" name="Notes" dataDxfId="10" totalsRowDxfId="9"/>
  </tableColumns>
  <tableStyleInfo name="Party Planner 2" showFirstColumn="0" showLastColumn="0" showRowStripes="1" showColumnStripes="1"/>
  <extLst>
    <ext xmlns:x14="http://schemas.microsoft.com/office/spreadsheetml/2009/9/main" uri="{504A1905-F514-4f6f-8877-14C23A59335A}">
      <x14:table altText="Other Essentials" altTextSummary="List of other items such as equipment and supplies, cost, purchased (yes/no), and notes."/>
    </ext>
  </extLst>
</table>
</file>

<file path=xl/tables/table7.xml><?xml version="1.0" encoding="utf-8"?>
<table xmlns="http://schemas.openxmlformats.org/spreadsheetml/2006/main" id="8" name="Table3Budget" displayName="Table3Budget" ref="B25:E30" totalsRowCount="1" headerRowDxfId="8">
  <autoFilter ref="B25:E29"/>
  <tableColumns count="4">
    <tableColumn id="1" name="Other" totalsRowLabel="Total" dataDxfId="7" totalsRowDxfId="6"/>
    <tableColumn id="2" name="Cost" totalsRowFunction="sum" dataDxfId="5" totalsRowDxfId="4"/>
    <tableColumn id="3" name="Purchased" dataDxfId="3" totalsRowDxfId="2"/>
    <tableColumn id="4" name="Notes" dataDxfId="1" totalsRowDxfId="0"/>
  </tableColumns>
  <tableStyleInfo name="Party Planner 2" showFirstColumn="0" showLastColumn="0" showRowStripes="1" showColumnStripes="0"/>
</table>
</file>

<file path=xl/theme/theme1.xml><?xml version="1.0" encoding="utf-8"?>
<a:theme xmlns:a="http://schemas.openxmlformats.org/drawingml/2006/main" name="(71)PartyPlannerTheme">
  <a:themeElements>
    <a:clrScheme name="Custom 7">
      <a:dk1>
        <a:sysClr val="windowText" lastClr="000000"/>
      </a:dk1>
      <a:lt1>
        <a:sysClr val="window" lastClr="FFFFFF"/>
      </a:lt1>
      <a:dk2>
        <a:srgbClr val="3F3F3F"/>
      </a:dk2>
      <a:lt2>
        <a:srgbClr val="E7E6E6"/>
      </a:lt2>
      <a:accent1>
        <a:srgbClr val="7DB3BE"/>
      </a:accent1>
      <a:accent2>
        <a:srgbClr val="E8581D"/>
      </a:accent2>
      <a:accent3>
        <a:srgbClr val="C3CE00"/>
      </a:accent3>
      <a:accent4>
        <a:srgbClr val="007F7B"/>
      </a:accent4>
      <a:accent5>
        <a:srgbClr val="524E88"/>
      </a:accent5>
      <a:accent6>
        <a:srgbClr val="BEB675"/>
      </a:accent6>
      <a:hlink>
        <a:srgbClr val="0563C1"/>
      </a:hlink>
      <a:folHlink>
        <a:srgbClr val="954F72"/>
      </a:folHlink>
    </a:clrScheme>
    <a:fontScheme name="Party Planner">
      <a:majorFont>
        <a:latin typeface="Garamond"/>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71)PartyPlannerTheme" id="{B5AD53F2-01B2-4AE1-A16D-16272093A9A8}" vid="{9E86D3EB-4C46-474C-B5AA-EC81FD0012F9}"/>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table" Target="../tables/table7.xml"/><Relationship Id="rId4" Type="http://schemas.openxmlformats.org/officeDocument/2006/relationships/table" Target="../tables/table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autoPageBreaks="0"/>
  </sheetPr>
  <dimension ref="A1:I23"/>
  <sheetViews>
    <sheetView showGridLines="0" tabSelected="1" workbookViewId="0">
      <selection activeCell="L11" sqref="L11"/>
    </sheetView>
  </sheetViews>
  <sheetFormatPr defaultRowHeight="15.75" x14ac:dyDescent="0.25"/>
  <cols>
    <col min="1" max="1" width="3.75" customWidth="1"/>
    <col min="2" max="2" width="26.375" customWidth="1"/>
    <col min="3" max="3" width="17.875" customWidth="1"/>
    <col min="4" max="4" width="23.625" customWidth="1"/>
    <col min="5" max="5" width="16.375" customWidth="1"/>
    <col min="6" max="7" width="18.25" customWidth="1"/>
    <col min="8" max="8" width="19.5" customWidth="1"/>
    <col min="9" max="9" width="3.75" customWidth="1"/>
    <col min="10" max="10" width="0.75" customWidth="1"/>
  </cols>
  <sheetData>
    <row r="1" spans="1:9" ht="14.25" customHeight="1" x14ac:dyDescent="0.25"/>
    <row r="2" spans="1:9" ht="6" customHeight="1" x14ac:dyDescent="0.25">
      <c r="A2" s="62"/>
      <c r="B2" s="62"/>
      <c r="C2" s="62"/>
      <c r="D2" s="62"/>
      <c r="E2" s="62"/>
      <c r="F2" s="62"/>
      <c r="G2" s="62"/>
      <c r="H2" s="62"/>
      <c r="I2" s="62"/>
    </row>
    <row r="3" spans="1:9" ht="53.25" customHeight="1" x14ac:dyDescent="0.25">
      <c r="A3" s="58"/>
      <c r="B3" s="60" t="s">
        <v>215</v>
      </c>
      <c r="C3" s="58"/>
      <c r="D3" s="59"/>
      <c r="E3" s="58"/>
      <c r="F3" s="58"/>
      <c r="G3" s="58"/>
      <c r="H3" s="58"/>
      <c r="I3" s="58"/>
    </row>
    <row r="4" spans="1:9" ht="14.25" customHeight="1" x14ac:dyDescent="0.25">
      <c r="A4" s="62"/>
      <c r="B4" s="63"/>
      <c r="C4" s="62"/>
      <c r="D4" s="64"/>
      <c r="E4" s="62"/>
      <c r="F4" s="62"/>
      <c r="G4" s="62"/>
      <c r="H4" s="62"/>
      <c r="I4" s="62"/>
    </row>
    <row r="5" spans="1:9" ht="32.25" customHeight="1" x14ac:dyDescent="0.25"/>
    <row r="6" spans="1:9" s="13" customFormat="1" ht="21.75" customHeight="1" x14ac:dyDescent="0.25">
      <c r="B6" s="12" t="s">
        <v>179</v>
      </c>
      <c r="D6" s="12" t="s">
        <v>183</v>
      </c>
      <c r="H6" s="75" t="str">
        <f>"OUTSTANDING RSVPS: "&amp;OutstandingRSVPs</f>
        <v>OUTSTANDING RSVPS: 2</v>
      </c>
    </row>
    <row r="7" spans="1:9" ht="21.75" customHeight="1" x14ac:dyDescent="0.35">
      <c r="B7" s="65" t="s">
        <v>161</v>
      </c>
      <c r="D7" s="82" t="s">
        <v>191</v>
      </c>
      <c r="E7" s="83"/>
      <c r="F7" s="84" t="s">
        <v>192</v>
      </c>
      <c r="G7" s="83"/>
      <c r="H7" s="66" t="s">
        <v>187</v>
      </c>
    </row>
    <row r="8" spans="1:9" s="13" customFormat="1" ht="21.75" customHeight="1" x14ac:dyDescent="0.2">
      <c r="B8" s="14"/>
      <c r="D8" s="22" t="s">
        <v>190</v>
      </c>
      <c r="E8" s="21" t="s">
        <v>155</v>
      </c>
      <c r="F8" s="69" t="s">
        <v>162</v>
      </c>
      <c r="G8" s="70" t="s">
        <v>15</v>
      </c>
      <c r="H8" s="28" t="s">
        <v>2</v>
      </c>
    </row>
    <row r="9" spans="1:9" ht="21.75" customHeight="1" x14ac:dyDescent="0.25">
      <c r="A9" s="1"/>
      <c r="B9" s="12" t="s">
        <v>180</v>
      </c>
      <c r="D9" s="26" t="s">
        <v>1</v>
      </c>
      <c r="E9" s="51">
        <f>SUMIF(GuestTable[ATTENDING?],"=Yes",GuestTable[ADULTS])</f>
        <v>26</v>
      </c>
      <c r="F9" s="67">
        <f>FoodTable[[#Totals],[COST PER ADULT]]</f>
        <v>12.690089084110037</v>
      </c>
      <c r="G9" s="68">
        <f>EssentialCostPerGuest</f>
        <v>18.695652173913043</v>
      </c>
      <c r="H9" s="29">
        <f>(AttendeeSummary[[#This Row],[Food]]+AttendeeSummary[[#This Row],[Other]])*AdultTotal</f>
        <v>816.02927270860016</v>
      </c>
    </row>
    <row r="10" spans="1:9" s="15" customFormat="1" ht="21.75" customHeight="1" x14ac:dyDescent="0.35">
      <c r="B10" s="85">
        <v>40708</v>
      </c>
      <c r="C10" s="85"/>
      <c r="D10" s="26" t="s">
        <v>0</v>
      </c>
      <c r="E10" s="51">
        <f>SUMIF(GuestTable[ATTENDING?],"=Yes",GuestTable[CHILDREN])</f>
        <v>20</v>
      </c>
      <c r="F10" s="67">
        <f>FoodTable[[#Totals],[COST PER CHILD]]</f>
        <v>7.2528841906569532</v>
      </c>
      <c r="G10" s="68">
        <f>EssentialCostPerGuest</f>
        <v>18.695652173913043</v>
      </c>
      <c r="H10" s="29">
        <f>(AttendeeSummary[[#This Row],[Food]]+AttendeeSummary[[#This Row],[Other]])*ChildrenTotal</f>
        <v>518.97072729139995</v>
      </c>
    </row>
    <row r="11" spans="1:9" ht="21.75" customHeight="1" x14ac:dyDescent="0.25">
      <c r="D11" s="26" t="s">
        <v>2</v>
      </c>
      <c r="E11" s="51">
        <f>SUBTOTAL(109,AttendeeSummary[Total Confirmed])</f>
        <v>46</v>
      </c>
      <c r="F11" s="67" t="str">
        <f>"Avg.     "&amp;TEXT(SUBTOTAL(101,AttendeeSummary[Food]),"$#,##0.00")</f>
        <v>Avg.     $9.97</v>
      </c>
      <c r="G11" s="68" t="str">
        <f>"Avg.     "&amp;TEXT(SUBTOTAL(101,AttendeeSummary[Other]),"$#,##0.00")</f>
        <v>Avg.     $18.70</v>
      </c>
      <c r="H11" s="29">
        <f>SUBTOTAL(109,AttendeeSummary[Total])</f>
        <v>1335</v>
      </c>
    </row>
    <row r="12" spans="1:9" ht="21.75" customHeight="1" x14ac:dyDescent="0.25">
      <c r="B12" s="12" t="s">
        <v>181</v>
      </c>
    </row>
    <row r="13" spans="1:9" s="13" customFormat="1" ht="21.75" customHeight="1" x14ac:dyDescent="0.35">
      <c r="A13" s="15"/>
      <c r="B13" s="65" t="s">
        <v>160</v>
      </c>
      <c r="D13" s="16"/>
      <c r="E13" s="17"/>
      <c r="F13" s="18"/>
      <c r="G13" s="18"/>
      <c r="H13" s="19"/>
    </row>
    <row r="14" spans="1:9" ht="21.75" customHeight="1" x14ac:dyDescent="0.25"/>
    <row r="15" spans="1:9" ht="21.75" customHeight="1" x14ac:dyDescent="0.25">
      <c r="B15" s="12" t="s">
        <v>182</v>
      </c>
      <c r="D15" s="12" t="s">
        <v>184</v>
      </c>
    </row>
    <row r="16" spans="1:9" ht="21.75" customHeight="1" x14ac:dyDescent="0.35">
      <c r="B16" s="65" t="s">
        <v>177</v>
      </c>
      <c r="D16" s="25" t="s">
        <v>185</v>
      </c>
      <c r="E16" s="52" t="s">
        <v>186</v>
      </c>
      <c r="F16" s="53" t="s">
        <v>187</v>
      </c>
      <c r="G16" s="53" t="s">
        <v>188</v>
      </c>
      <c r="H16" s="24" t="s">
        <v>189</v>
      </c>
    </row>
    <row r="17" spans="4:8" ht="21.75" customHeight="1" x14ac:dyDescent="0.25">
      <c r="D17" s="25" t="s">
        <v>157</v>
      </c>
      <c r="E17" s="54">
        <f>COUNTA(FoodTable[FOOD OR BEVERAGE ITEM])</f>
        <v>18</v>
      </c>
      <c r="F17" s="55">
        <v>500</v>
      </c>
      <c r="G17" s="55">
        <f>FoodTable[[#Totals],[TOTAL COST]]</f>
        <v>475</v>
      </c>
      <c r="H17" s="27">
        <f>BudgetOverview[[#This Row],[BUDGET AMOUNT]]-BudgetOverview[[#This Row],[TOTAL COST]]</f>
        <v>25</v>
      </c>
    </row>
    <row r="18" spans="4:8" ht="21.75" customHeight="1" x14ac:dyDescent="0.25">
      <c r="D18" s="25" t="str">
        <f>Table1Header</f>
        <v>Equipment &amp; Supplies</v>
      </c>
      <c r="E18" s="54">
        <f>COUNTA(Table1Budget[Equipment &amp; Supplies])</f>
        <v>7</v>
      </c>
      <c r="F18" s="55">
        <v>400</v>
      </c>
      <c r="G18" s="55">
        <f>Table1Budget[[#Totals],[Cost]]</f>
        <v>400</v>
      </c>
      <c r="H18" s="27">
        <f>BudgetOverview[[#This Row],[BUDGET AMOUNT]]-BudgetOverview[[#This Row],[TOTAL COST]]</f>
        <v>0</v>
      </c>
    </row>
    <row r="19" spans="4:8" ht="21.75" customHeight="1" x14ac:dyDescent="0.25">
      <c r="D19" s="25" t="str">
        <f>Table2Header</f>
        <v>Decorations</v>
      </c>
      <c r="E19" s="54">
        <f>COUNTA(Table2Budget[Decorations])</f>
        <v>4</v>
      </c>
      <c r="F19" s="55">
        <v>150</v>
      </c>
      <c r="G19" s="55">
        <f>Table2Budget[[#Totals],[Cost]]</f>
        <v>175</v>
      </c>
      <c r="H19" s="27">
        <f>BudgetOverview[[#This Row],[BUDGET AMOUNT]]-BudgetOverview[[#This Row],[TOTAL COST]]</f>
        <v>-25</v>
      </c>
    </row>
    <row r="20" spans="4:8" ht="21.75" customHeight="1" x14ac:dyDescent="0.25">
      <c r="D20" s="25" t="str">
        <f>Table3Header</f>
        <v>Other</v>
      </c>
      <c r="E20" s="54">
        <f>COUNTA(Table3Budget[Other])</f>
        <v>4</v>
      </c>
      <c r="F20" s="55">
        <v>300</v>
      </c>
      <c r="G20" s="55">
        <f>Table3Budget[[#Totals],[Cost]]</f>
        <v>285</v>
      </c>
      <c r="H20" s="27">
        <f>BudgetOverview[[#This Row],[BUDGET AMOUNT]]-BudgetOverview[[#This Row],[TOTAL COST]]</f>
        <v>15</v>
      </c>
    </row>
    <row r="21" spans="4:8" ht="21.75" customHeight="1" x14ac:dyDescent="0.25">
      <c r="D21" s="25" t="s">
        <v>2</v>
      </c>
      <c r="E21" s="54">
        <f>SUBTOTAL(109,BudgetOverview[COUNT])</f>
        <v>33</v>
      </c>
      <c r="F21" s="55">
        <f>SUBTOTAL(109,BudgetOverview[BUDGET AMOUNT])</f>
        <v>1350</v>
      </c>
      <c r="G21" s="55">
        <f>SUBTOTAL(109,BudgetOverview[TOTAL COST])</f>
        <v>1335</v>
      </c>
      <c r="H21" s="27">
        <f>BudgetOverview[[#Totals],[BUDGET AMOUNT]]-BudgetOverview[[#Totals],[TOTAL COST]]</f>
        <v>15</v>
      </c>
    </row>
    <row r="22" spans="4:8" ht="18" customHeight="1" x14ac:dyDescent="0.25"/>
    <row r="23" spans="4:8" ht="18" customHeight="1" x14ac:dyDescent="0.25"/>
  </sheetData>
  <mergeCells count="3">
    <mergeCell ref="D7:E7"/>
    <mergeCell ref="F7:G7"/>
    <mergeCell ref="B10:C10"/>
  </mergeCells>
  <conditionalFormatting sqref="G17:G20">
    <cfRule type="dataBar" priority="10">
      <dataBar>
        <cfvo type="min"/>
        <cfvo type="max"/>
        <color theme="0" tint="-0.14999847407452621"/>
      </dataBar>
      <extLst>
        <ext xmlns:x14="http://schemas.microsoft.com/office/spreadsheetml/2009/9/main" uri="{B025F937-C7B1-47D3-B67F-A62EFF666E3E}">
          <x14:id>{6EE943D5-1597-45BE-B780-1C9F0AB33107}</x14:id>
        </ext>
      </extLst>
    </cfRule>
  </conditionalFormatting>
  <conditionalFormatting sqref="H6">
    <cfRule type="expression" dxfId="78" priority="2">
      <formula>OutstandingRSVPs&gt;0</formula>
    </cfRule>
  </conditionalFormatting>
  <printOptions horizontalCentered="1"/>
  <pageMargins left="0.25" right="0.25" top="0.75" bottom="0.75" header="0.3" footer="0.3"/>
  <pageSetup fitToHeight="0" orientation="portrait" r:id="rId1"/>
  <drawing r:id="rId2"/>
  <tableParts count="2">
    <tablePart r:id="rId3"/>
    <tablePart r:id="rId4"/>
  </tableParts>
  <extLst>
    <ext xmlns:x14="http://schemas.microsoft.com/office/spreadsheetml/2009/9/main" uri="{78C0D931-6437-407d-A8EE-F0AAD7539E65}">
      <x14:conditionalFormattings>
        <x14:conditionalFormatting xmlns:xm="http://schemas.microsoft.com/office/excel/2006/main">
          <x14:cfRule type="dataBar" id="{6EE943D5-1597-45BE-B780-1C9F0AB33107}">
            <x14:dataBar minLength="0" maxLength="100" gradient="0">
              <x14:cfvo type="autoMin"/>
              <x14:cfvo type="autoMax"/>
              <x14:negativeFillColor rgb="FFFF0000"/>
              <x14:axisColor auto="1"/>
            </x14:dataBar>
          </x14:cfRule>
          <xm:sqref>G17:G20</xm:sqref>
        </x14:conditionalFormatting>
        <x14:conditionalFormatting xmlns:xm="http://schemas.microsoft.com/office/excel/2006/main">
          <x14:cfRule type="iconSet" priority="9" id="{B163CBFA-223E-4B1D-B44B-EC7E270C65BD}">
            <x14:iconSet iconSet="3Triangles" custom="1">
              <x14:cfvo type="percent">
                <xm:f>0</xm:f>
              </x14:cfvo>
              <x14:cfvo type="num">
                <xm:f>0</xm:f>
              </x14:cfvo>
              <x14:cfvo type="num">
                <xm:f>25</xm:f>
              </x14:cfvo>
              <x14:cfIcon iconSet="3ArrowsGray" iconId="0"/>
              <x14:cfIcon iconSet="NoIcons" iconId="0"/>
              <x14:cfIcon iconSet="3ArrowsGray" iconId="2"/>
            </x14:iconSet>
          </x14:cfRule>
          <xm:sqref>H17:H20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autoPageBreaks="0" fitToPage="1"/>
  </sheetPr>
  <dimension ref="A1:M22"/>
  <sheetViews>
    <sheetView showGridLines="0" zoomScaleNormal="100" workbookViewId="0"/>
  </sheetViews>
  <sheetFormatPr defaultRowHeight="18" customHeight="1" x14ac:dyDescent="0.25"/>
  <cols>
    <col min="1" max="1" width="3.75" customWidth="1"/>
    <col min="2" max="2" width="22.5" customWidth="1"/>
    <col min="3" max="3" width="26.25" customWidth="1"/>
    <col min="4" max="4" width="18.75" customWidth="1"/>
    <col min="5" max="5" width="10.75" customWidth="1"/>
    <col min="6" max="6" width="11.25" customWidth="1"/>
    <col min="7" max="7" width="13.75" customWidth="1"/>
    <col min="8" max="8" width="15.75" customWidth="1"/>
    <col min="9" max="9" width="15.625" customWidth="1"/>
    <col min="10" max="10" width="13.125" customWidth="1"/>
    <col min="11" max="11" width="11.625" customWidth="1"/>
    <col min="12" max="12" width="13.25" customWidth="1"/>
    <col min="13" max="13" width="3.75" customWidth="1"/>
    <col min="14" max="14" width="0.75" customWidth="1"/>
  </cols>
  <sheetData>
    <row r="1" spans="1:13" ht="14.25" customHeight="1" x14ac:dyDescent="0.25"/>
    <row r="2" spans="1:13" ht="6" customHeight="1" x14ac:dyDescent="0.25">
      <c r="A2" s="62"/>
      <c r="B2" s="62"/>
      <c r="C2" s="62"/>
      <c r="D2" s="62"/>
      <c r="E2" s="62"/>
      <c r="F2" s="62"/>
      <c r="G2" s="62"/>
      <c r="H2" s="62"/>
      <c r="I2" s="62"/>
      <c r="J2" s="62"/>
      <c r="K2" s="62"/>
      <c r="L2" s="62"/>
      <c r="M2" s="62"/>
    </row>
    <row r="3" spans="1:13" ht="53.25" customHeight="1" x14ac:dyDescent="0.25">
      <c r="A3" s="58"/>
      <c r="B3" s="61" t="s">
        <v>193</v>
      </c>
      <c r="C3" s="58"/>
      <c r="D3" s="59"/>
      <c r="E3" s="58"/>
      <c r="F3" s="58"/>
      <c r="G3" s="58"/>
      <c r="H3" s="58"/>
      <c r="I3" s="58"/>
      <c r="J3" s="58"/>
      <c r="K3" s="58"/>
      <c r="L3" s="58"/>
      <c r="M3" s="58"/>
    </row>
    <row r="4" spans="1:13" s="30" customFormat="1" ht="14.25" customHeight="1" x14ac:dyDescent="0.25">
      <c r="A4" s="72"/>
      <c r="B4" s="73"/>
      <c r="C4" s="72"/>
      <c r="D4" s="74"/>
      <c r="E4" s="72"/>
      <c r="F4" s="72"/>
      <c r="G4" s="72"/>
      <c r="H4" s="72"/>
      <c r="I4" s="72"/>
      <c r="J4" s="72"/>
      <c r="K4" s="72"/>
      <c r="L4" s="72"/>
      <c r="M4" s="72"/>
    </row>
    <row r="5" spans="1:13" ht="21" customHeight="1" x14ac:dyDescent="0.25"/>
    <row r="6" spans="1:13" ht="12" customHeight="1" x14ac:dyDescent="0.25"/>
    <row r="7" spans="1:13" ht="18" customHeight="1" x14ac:dyDescent="0.25">
      <c r="B7" s="26" t="s">
        <v>196</v>
      </c>
      <c r="C7" s="26" t="s">
        <v>197</v>
      </c>
      <c r="D7" s="26" t="s">
        <v>198</v>
      </c>
      <c r="E7" s="26" t="s">
        <v>199</v>
      </c>
      <c r="F7" s="26" t="s">
        <v>200</v>
      </c>
      <c r="G7" s="26" t="s">
        <v>201</v>
      </c>
      <c r="H7" s="26" t="s">
        <v>202</v>
      </c>
      <c r="I7" s="23" t="s">
        <v>203</v>
      </c>
      <c r="J7" s="23" t="s">
        <v>204</v>
      </c>
      <c r="K7" s="23" t="s">
        <v>205</v>
      </c>
      <c r="L7" s="23" t="s">
        <v>206</v>
      </c>
    </row>
    <row r="8" spans="1:13" s="30" customFormat="1" ht="18" customHeight="1" x14ac:dyDescent="0.25">
      <c r="B8" s="26" t="s">
        <v>36</v>
      </c>
      <c r="C8" s="26" t="s">
        <v>58</v>
      </c>
      <c r="D8" s="26" t="s">
        <v>73</v>
      </c>
      <c r="E8" s="26" t="s">
        <v>88</v>
      </c>
      <c r="F8" s="26" t="s">
        <v>104</v>
      </c>
      <c r="G8" s="50" t="s">
        <v>105</v>
      </c>
      <c r="H8" s="26" t="s">
        <v>103</v>
      </c>
      <c r="I8" s="23" t="s">
        <v>5</v>
      </c>
      <c r="J8" s="23">
        <v>2</v>
      </c>
      <c r="K8" s="23">
        <v>2</v>
      </c>
      <c r="L8" s="23">
        <f>SUM(GuestTable[[#This Row],[CHILDREN]:[ADULTS]])</f>
        <v>4</v>
      </c>
    </row>
    <row r="9" spans="1:13" s="30" customFormat="1" ht="18" customHeight="1" x14ac:dyDescent="0.25">
      <c r="B9" s="26" t="s">
        <v>37</v>
      </c>
      <c r="C9" s="26" t="s">
        <v>59</v>
      </c>
      <c r="D9" s="26" t="s">
        <v>74</v>
      </c>
      <c r="E9" s="26" t="s">
        <v>89</v>
      </c>
      <c r="F9" s="26" t="s">
        <v>106</v>
      </c>
      <c r="G9" s="50" t="s">
        <v>134</v>
      </c>
      <c r="H9" s="26" t="s">
        <v>120</v>
      </c>
      <c r="I9" s="23" t="s">
        <v>4</v>
      </c>
      <c r="J9" s="23">
        <v>1</v>
      </c>
      <c r="K9" s="23">
        <v>1</v>
      </c>
      <c r="L9" s="23">
        <f>SUM(GuestTable[[#This Row],[CHILDREN]:[ADULTS]])</f>
        <v>2</v>
      </c>
    </row>
    <row r="10" spans="1:13" s="30" customFormat="1" ht="18" customHeight="1" x14ac:dyDescent="0.25">
      <c r="B10" s="26" t="s">
        <v>38</v>
      </c>
      <c r="C10" s="26" t="s">
        <v>60</v>
      </c>
      <c r="D10" s="26" t="s">
        <v>75</v>
      </c>
      <c r="E10" s="26" t="s">
        <v>90</v>
      </c>
      <c r="F10" s="26" t="s">
        <v>107</v>
      </c>
      <c r="G10" s="50" t="s">
        <v>135</v>
      </c>
      <c r="H10" s="26" t="s">
        <v>121</v>
      </c>
      <c r="I10" s="23" t="s">
        <v>4</v>
      </c>
      <c r="J10" s="23">
        <v>3</v>
      </c>
      <c r="K10" s="23">
        <v>3</v>
      </c>
      <c r="L10" s="23">
        <f>SUM(GuestTable[[#This Row],[CHILDREN]:[ADULTS]])</f>
        <v>6</v>
      </c>
    </row>
    <row r="11" spans="1:13" s="30" customFormat="1" ht="18" customHeight="1" x14ac:dyDescent="0.25">
      <c r="B11" s="26" t="s">
        <v>39</v>
      </c>
      <c r="C11" s="26" t="s">
        <v>61</v>
      </c>
      <c r="D11" s="26" t="s">
        <v>76</v>
      </c>
      <c r="E11" s="26" t="s">
        <v>91</v>
      </c>
      <c r="F11" s="26" t="s">
        <v>108</v>
      </c>
      <c r="G11" s="50" t="s">
        <v>136</v>
      </c>
      <c r="H11" s="26" t="s">
        <v>122</v>
      </c>
      <c r="I11" s="23"/>
      <c r="J11" s="23"/>
      <c r="K11" s="23">
        <v>2</v>
      </c>
      <c r="L11" s="33">
        <f>SUM(GuestTable[[#This Row],[CHILDREN]:[ADULTS]])</f>
        <v>2</v>
      </c>
    </row>
    <row r="12" spans="1:13" s="30" customFormat="1" ht="18" customHeight="1" x14ac:dyDescent="0.25">
      <c r="B12" s="26" t="s">
        <v>40</v>
      </c>
      <c r="C12" s="26" t="s">
        <v>62</v>
      </c>
      <c r="D12" s="26" t="s">
        <v>77</v>
      </c>
      <c r="E12" s="26" t="s">
        <v>92</v>
      </c>
      <c r="F12" s="26" t="s">
        <v>109</v>
      </c>
      <c r="G12" s="50" t="s">
        <v>137</v>
      </c>
      <c r="H12" s="26" t="s">
        <v>123</v>
      </c>
      <c r="I12" s="23" t="s">
        <v>4</v>
      </c>
      <c r="J12" s="23">
        <v>4</v>
      </c>
      <c r="K12" s="23">
        <v>3</v>
      </c>
      <c r="L12" s="33">
        <f>SUM(GuestTable[[#This Row],[CHILDREN]:[ADULTS]])</f>
        <v>7</v>
      </c>
    </row>
    <row r="13" spans="1:13" s="30" customFormat="1" ht="18" customHeight="1" x14ac:dyDescent="0.25">
      <c r="B13" s="26" t="s">
        <v>41</v>
      </c>
      <c r="C13" s="26" t="s">
        <v>63</v>
      </c>
      <c r="D13" s="26" t="s">
        <v>78</v>
      </c>
      <c r="E13" s="26" t="s">
        <v>93</v>
      </c>
      <c r="F13" s="26" t="s">
        <v>110</v>
      </c>
      <c r="G13" s="50" t="s">
        <v>138</v>
      </c>
      <c r="H13" s="26" t="s">
        <v>124</v>
      </c>
      <c r="I13" s="23" t="s">
        <v>4</v>
      </c>
      <c r="J13" s="23">
        <v>2</v>
      </c>
      <c r="K13" s="23">
        <v>2</v>
      </c>
      <c r="L13" s="33">
        <f>SUM(GuestTable[[#This Row],[CHILDREN]:[ADULTS]])</f>
        <v>4</v>
      </c>
    </row>
    <row r="14" spans="1:13" s="30" customFormat="1" ht="18" customHeight="1" x14ac:dyDescent="0.25">
      <c r="B14" s="26" t="s">
        <v>42</v>
      </c>
      <c r="C14" s="26" t="s">
        <v>64</v>
      </c>
      <c r="D14" s="26" t="s">
        <v>79</v>
      </c>
      <c r="E14" s="26" t="s">
        <v>94</v>
      </c>
      <c r="F14" s="26" t="s">
        <v>111</v>
      </c>
      <c r="G14" s="50" t="s">
        <v>139</v>
      </c>
      <c r="H14" s="26" t="s">
        <v>125</v>
      </c>
      <c r="I14" s="23" t="s">
        <v>4</v>
      </c>
      <c r="J14" s="23">
        <v>1</v>
      </c>
      <c r="K14" s="23">
        <v>4</v>
      </c>
      <c r="L14" s="33">
        <f>SUM(GuestTable[[#This Row],[CHILDREN]:[ADULTS]])</f>
        <v>5</v>
      </c>
    </row>
    <row r="15" spans="1:13" s="30" customFormat="1" ht="18" customHeight="1" x14ac:dyDescent="0.25">
      <c r="B15" s="26" t="s">
        <v>43</v>
      </c>
      <c r="C15" s="26" t="s">
        <v>65</v>
      </c>
      <c r="D15" s="26" t="s">
        <v>80</v>
      </c>
      <c r="E15" s="26" t="s">
        <v>95</v>
      </c>
      <c r="F15" s="26" t="s">
        <v>112</v>
      </c>
      <c r="G15" s="50" t="s">
        <v>140</v>
      </c>
      <c r="H15" s="26" t="s">
        <v>126</v>
      </c>
      <c r="I15" s="23" t="s">
        <v>5</v>
      </c>
      <c r="J15" s="23">
        <v>5</v>
      </c>
      <c r="K15" s="23">
        <v>3</v>
      </c>
      <c r="L15" s="33">
        <f>SUM(GuestTable[[#This Row],[CHILDREN]:[ADULTS]])</f>
        <v>8</v>
      </c>
    </row>
    <row r="16" spans="1:13" s="30" customFormat="1" ht="18" customHeight="1" x14ac:dyDescent="0.25">
      <c r="B16" s="26" t="s">
        <v>44</v>
      </c>
      <c r="C16" s="26" t="s">
        <v>66</v>
      </c>
      <c r="D16" s="26" t="s">
        <v>81</v>
      </c>
      <c r="E16" s="26" t="s">
        <v>96</v>
      </c>
      <c r="F16" s="26" t="s">
        <v>113</v>
      </c>
      <c r="G16" s="50" t="s">
        <v>141</v>
      </c>
      <c r="H16" s="26" t="s">
        <v>127</v>
      </c>
      <c r="I16" s="23" t="s">
        <v>4</v>
      </c>
      <c r="J16" s="23">
        <v>3</v>
      </c>
      <c r="K16" s="23">
        <v>2</v>
      </c>
      <c r="L16" s="33">
        <f>SUM(GuestTable[[#This Row],[CHILDREN]:[ADULTS]])</f>
        <v>5</v>
      </c>
    </row>
    <row r="17" spans="2:12" s="30" customFormat="1" ht="18" customHeight="1" x14ac:dyDescent="0.25">
      <c r="B17" s="26" t="s">
        <v>45</v>
      </c>
      <c r="C17" s="26" t="s">
        <v>67</v>
      </c>
      <c r="D17" s="26" t="s">
        <v>82</v>
      </c>
      <c r="E17" s="26" t="s">
        <v>97</v>
      </c>
      <c r="F17" s="26" t="s">
        <v>114</v>
      </c>
      <c r="G17" s="50" t="s">
        <v>142</v>
      </c>
      <c r="H17" s="26" t="s">
        <v>128</v>
      </c>
      <c r="I17" s="23" t="s">
        <v>4</v>
      </c>
      <c r="J17" s="23"/>
      <c r="K17" s="23">
        <v>4</v>
      </c>
      <c r="L17" s="33">
        <f>SUM(GuestTable[[#This Row],[CHILDREN]:[ADULTS]])</f>
        <v>4</v>
      </c>
    </row>
    <row r="18" spans="2:12" s="30" customFormat="1" ht="18" customHeight="1" x14ac:dyDescent="0.25">
      <c r="B18" s="26" t="s">
        <v>46</v>
      </c>
      <c r="C18" s="26" t="s">
        <v>68</v>
      </c>
      <c r="D18" s="26" t="s">
        <v>83</v>
      </c>
      <c r="E18" s="26" t="s">
        <v>98</v>
      </c>
      <c r="F18" s="26" t="s">
        <v>115</v>
      </c>
      <c r="G18" s="50" t="s">
        <v>143</v>
      </c>
      <c r="H18" s="26" t="s">
        <v>129</v>
      </c>
      <c r="I18" s="23" t="s">
        <v>4</v>
      </c>
      <c r="J18" s="23">
        <v>3</v>
      </c>
      <c r="K18" s="23">
        <v>5</v>
      </c>
      <c r="L18" s="33">
        <f>SUM(GuestTable[[#This Row],[CHILDREN]:[ADULTS]])</f>
        <v>8</v>
      </c>
    </row>
    <row r="19" spans="2:12" s="30" customFormat="1" ht="18" customHeight="1" x14ac:dyDescent="0.25">
      <c r="B19" s="26" t="s">
        <v>47</v>
      </c>
      <c r="C19" s="26" t="s">
        <v>69</v>
      </c>
      <c r="D19" s="26" t="s">
        <v>84</v>
      </c>
      <c r="E19" s="26" t="s">
        <v>99</v>
      </c>
      <c r="F19" s="26" t="s">
        <v>116</v>
      </c>
      <c r="G19" s="50" t="s">
        <v>144</v>
      </c>
      <c r="H19" s="26" t="s">
        <v>130</v>
      </c>
      <c r="I19" s="23" t="s">
        <v>5</v>
      </c>
      <c r="J19" s="23">
        <v>2</v>
      </c>
      <c r="K19" s="23">
        <v>3</v>
      </c>
      <c r="L19" s="33">
        <f>SUM(GuestTable[[#This Row],[CHILDREN]:[ADULTS]])</f>
        <v>5</v>
      </c>
    </row>
    <row r="20" spans="2:12" s="30" customFormat="1" ht="18" customHeight="1" x14ac:dyDescent="0.25">
      <c r="B20" s="26" t="s">
        <v>48</v>
      </c>
      <c r="C20" s="26" t="s">
        <v>70</v>
      </c>
      <c r="D20" s="26" t="s">
        <v>85</v>
      </c>
      <c r="E20" s="26" t="s">
        <v>100</v>
      </c>
      <c r="F20" s="26" t="s">
        <v>117</v>
      </c>
      <c r="G20" s="50" t="s">
        <v>145</v>
      </c>
      <c r="H20" s="26" t="s">
        <v>131</v>
      </c>
      <c r="I20" s="23" t="s">
        <v>4</v>
      </c>
      <c r="J20" s="23">
        <v>3</v>
      </c>
      <c r="K20" s="23">
        <v>2</v>
      </c>
      <c r="L20" s="33">
        <f>SUM(GuestTable[[#This Row],[CHILDREN]:[ADULTS]])</f>
        <v>5</v>
      </c>
    </row>
    <row r="21" spans="2:12" s="30" customFormat="1" ht="18" customHeight="1" x14ac:dyDescent="0.25">
      <c r="B21" s="26" t="s">
        <v>49</v>
      </c>
      <c r="C21" s="26" t="s">
        <v>71</v>
      </c>
      <c r="D21" s="26" t="s">
        <v>86</v>
      </c>
      <c r="E21" s="26" t="s">
        <v>101</v>
      </c>
      <c r="F21" s="26" t="s">
        <v>118</v>
      </c>
      <c r="G21" s="50" t="s">
        <v>146</v>
      </c>
      <c r="H21" s="26" t="s">
        <v>132</v>
      </c>
      <c r="I21" s="23" t="s">
        <v>5</v>
      </c>
      <c r="J21" s="23"/>
      <c r="K21" s="23">
        <v>1</v>
      </c>
      <c r="L21" s="33">
        <f>SUM(GuestTable[[#This Row],[CHILDREN]:[ADULTS]])</f>
        <v>1</v>
      </c>
    </row>
    <row r="22" spans="2:12" s="30" customFormat="1" ht="18" customHeight="1" x14ac:dyDescent="0.25">
      <c r="B22" s="26" t="s">
        <v>50</v>
      </c>
      <c r="C22" s="26" t="s">
        <v>72</v>
      </c>
      <c r="D22" s="26" t="s">
        <v>87</v>
      </c>
      <c r="E22" s="26" t="s">
        <v>102</v>
      </c>
      <c r="F22" s="26" t="s">
        <v>119</v>
      </c>
      <c r="G22" s="50" t="s">
        <v>147</v>
      </c>
      <c r="H22" s="26" t="s">
        <v>133</v>
      </c>
      <c r="I22" s="23"/>
      <c r="J22" s="23"/>
      <c r="K22" s="23">
        <v>2</v>
      </c>
      <c r="L22" s="33">
        <f>SUM(GuestTable[[#This Row],[CHILDREN]:[ADULTS]])</f>
        <v>2</v>
      </c>
    </row>
  </sheetData>
  <dataValidations count="1">
    <dataValidation type="list" allowBlank="1" sqref="I8:I22">
      <formula1>"Yes,No"</formula1>
    </dataValidation>
  </dataValidations>
  <printOptions horizontalCentered="1"/>
  <pageMargins left="0.25" right="0.25" top="0.75" bottom="0.75" header="0.3" footer="0.3"/>
  <pageSetup scale="68" fitToHeight="0" orientation="landscape"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A1:K25"/>
  <sheetViews>
    <sheetView showGridLines="0" zoomScaleNormal="100" workbookViewId="0">
      <selection activeCell="E9" sqref="E9"/>
    </sheetView>
  </sheetViews>
  <sheetFormatPr defaultRowHeight="18" customHeight="1" x14ac:dyDescent="0.25"/>
  <cols>
    <col min="1" max="1" width="3.75" customWidth="1"/>
    <col min="2" max="2" width="30.125" customWidth="1"/>
    <col min="3" max="9" width="12.125" customWidth="1"/>
    <col min="10" max="10" width="56.875" customWidth="1"/>
    <col min="11" max="11" width="3.75" customWidth="1"/>
    <col min="12" max="12" width="0.75" customWidth="1"/>
  </cols>
  <sheetData>
    <row r="1" spans="1:11" ht="12" customHeight="1" x14ac:dyDescent="0.25"/>
    <row r="2" spans="1:11" ht="6" customHeight="1" x14ac:dyDescent="0.25">
      <c r="A2" s="62"/>
      <c r="B2" s="62"/>
      <c r="C2" s="62"/>
      <c r="D2" s="62"/>
      <c r="E2" s="62"/>
      <c r="F2" s="62"/>
      <c r="G2" s="62"/>
      <c r="H2" s="62"/>
      <c r="I2" s="62"/>
      <c r="J2" s="62"/>
      <c r="K2" s="62"/>
    </row>
    <row r="3" spans="1:11" ht="53.25" customHeight="1" x14ac:dyDescent="0.25">
      <c r="A3" s="58"/>
      <c r="B3" s="61" t="s">
        <v>194</v>
      </c>
      <c r="C3" s="58"/>
      <c r="D3" s="58"/>
      <c r="E3" s="58"/>
      <c r="F3" s="58"/>
      <c r="G3" s="58"/>
      <c r="H3" s="58"/>
      <c r="I3" s="58"/>
      <c r="J3" s="58"/>
      <c r="K3" s="58"/>
    </row>
    <row r="4" spans="1:11" ht="14.25" customHeight="1" x14ac:dyDescent="0.25">
      <c r="A4" s="62"/>
      <c r="B4" s="62"/>
      <c r="C4" s="62"/>
      <c r="D4" s="62"/>
      <c r="E4" s="62"/>
      <c r="F4" s="62"/>
      <c r="G4" s="62"/>
      <c r="H4" s="62"/>
      <c r="I4" s="62"/>
      <c r="J4" s="62"/>
      <c r="K4" s="62"/>
    </row>
    <row r="5" spans="1:11" ht="33" customHeight="1" x14ac:dyDescent="0.2">
      <c r="B5" s="31" t="s">
        <v>158</v>
      </c>
    </row>
    <row r="6" spans="1:11" s="9" customFormat="1" ht="31.5" customHeight="1" x14ac:dyDescent="0.25">
      <c r="B6" s="22" t="s">
        <v>207</v>
      </c>
      <c r="C6" s="20" t="s">
        <v>188</v>
      </c>
      <c r="D6" s="20" t="s">
        <v>208</v>
      </c>
      <c r="E6" s="20" t="s">
        <v>209</v>
      </c>
      <c r="F6" s="20" t="s">
        <v>210</v>
      </c>
      <c r="G6" s="20" t="s">
        <v>211</v>
      </c>
      <c r="H6" s="20" t="s">
        <v>212</v>
      </c>
      <c r="I6" s="20" t="s">
        <v>213</v>
      </c>
      <c r="J6" s="22" t="s">
        <v>214</v>
      </c>
    </row>
    <row r="7" spans="1:11" ht="18" customHeight="1" x14ac:dyDescent="0.25">
      <c r="B7" s="26" t="s">
        <v>156</v>
      </c>
      <c r="C7" s="56">
        <v>15</v>
      </c>
      <c r="D7" s="23">
        <v>0.5</v>
      </c>
      <c r="E7" s="23">
        <v>2</v>
      </c>
      <c r="F7" s="33">
        <f>(FoodTable[[#This Row],[SERVING PER CHILD]]*ChildrenTotal)+(FoodTable[[#This Row],[SERVING PER ADULT]]*AdultTotal)</f>
        <v>62</v>
      </c>
      <c r="G7" s="56">
        <f>IFERROR(FoodTable[[#This Row],[TOTAL COST]]/FoodTable[[#This Row],[TOTAL SERVINGS]],"")</f>
        <v>0.24193548387096775</v>
      </c>
      <c r="H7" s="56">
        <f>IFERROR(FoodTable[[#This Row],[COST PER SERVING]]*FoodTable[[#This Row],[SERVING PER CHILD]],"")</f>
        <v>0.12096774193548387</v>
      </c>
      <c r="I7" s="56">
        <f>IFERROR(FoodTable[[#This Row],[COST PER SERVING]]*FoodTable[[#This Row],[SERVING PER ADULT]],"")</f>
        <v>0.4838709677419355</v>
      </c>
      <c r="J7" s="22" t="s">
        <v>28</v>
      </c>
    </row>
    <row r="8" spans="1:11" ht="18" customHeight="1" x14ac:dyDescent="0.25">
      <c r="B8" s="26" t="s">
        <v>29</v>
      </c>
      <c r="C8" s="56">
        <v>15</v>
      </c>
      <c r="D8" s="23">
        <v>2</v>
      </c>
      <c r="E8" s="23">
        <v>0</v>
      </c>
      <c r="F8" s="33">
        <f>(FoodTable[[#This Row],[SERVING PER CHILD]]*ChildrenTotal)+(FoodTable[[#This Row],[SERVING PER ADULT]]*AdultTotal)</f>
        <v>40</v>
      </c>
      <c r="G8" s="56">
        <f>IFERROR(FoodTable[[#This Row],[TOTAL COST]]/FoodTable[[#This Row],[TOTAL SERVINGS]],"")</f>
        <v>0.375</v>
      </c>
      <c r="H8" s="56">
        <f>IFERROR(FoodTable[[#This Row],[COST PER SERVING]]*FoodTable[[#This Row],[SERVING PER CHILD]],"")</f>
        <v>0.75</v>
      </c>
      <c r="I8" s="56">
        <f>IFERROR(FoodTable[[#This Row],[COST PER SERVING]]*FoodTable[[#This Row],[SERVING PER ADULT]],"")</f>
        <v>0</v>
      </c>
      <c r="J8" s="22" t="s">
        <v>173</v>
      </c>
    </row>
    <row r="9" spans="1:11" ht="18" customHeight="1" x14ac:dyDescent="0.25">
      <c r="B9" s="26" t="s">
        <v>27</v>
      </c>
      <c r="C9" s="56">
        <v>50</v>
      </c>
      <c r="D9" s="23">
        <v>0</v>
      </c>
      <c r="E9" s="23">
        <v>2</v>
      </c>
      <c r="F9" s="33">
        <f>(FoodTable[[#This Row],[SERVING PER CHILD]]*ChildrenTotal)+(FoodTable[[#This Row],[SERVING PER ADULT]]*AdultTotal)</f>
        <v>52</v>
      </c>
      <c r="G9" s="56">
        <f>IFERROR(FoodTable[[#This Row],[TOTAL COST]]/FoodTable[[#This Row],[TOTAL SERVINGS]],"")</f>
        <v>0.96153846153846156</v>
      </c>
      <c r="H9" s="56">
        <f>IFERROR(FoodTable[[#This Row],[COST PER SERVING]]*FoodTable[[#This Row],[SERVING PER CHILD]],"")</f>
        <v>0</v>
      </c>
      <c r="I9" s="56">
        <f>IFERROR(FoodTable[[#This Row],[COST PER SERVING]]*FoodTable[[#This Row],[SERVING PER ADULT]],"")</f>
        <v>1.9230769230769231</v>
      </c>
      <c r="J9" s="22"/>
    </row>
    <row r="10" spans="1:11" ht="18" customHeight="1" x14ac:dyDescent="0.25">
      <c r="B10" s="26" t="s">
        <v>35</v>
      </c>
      <c r="C10" s="56">
        <v>75</v>
      </c>
      <c r="D10" s="23">
        <v>1</v>
      </c>
      <c r="E10" s="23">
        <v>1</v>
      </c>
      <c r="F10" s="33">
        <f>(FoodTable[[#This Row],[SERVING PER CHILD]]*ChildrenTotal)+(FoodTable[[#This Row],[SERVING PER ADULT]]*AdultTotal)</f>
        <v>46</v>
      </c>
      <c r="G10" s="56">
        <f>IFERROR(FoodTable[[#This Row],[TOTAL COST]]/FoodTable[[#This Row],[TOTAL SERVINGS]],"")</f>
        <v>1.6304347826086956</v>
      </c>
      <c r="H10" s="56">
        <f>IFERROR(FoodTable[[#This Row],[COST PER SERVING]]*FoodTable[[#This Row],[SERVING PER CHILD]],"")</f>
        <v>1.6304347826086956</v>
      </c>
      <c r="I10" s="56">
        <f>IFERROR(FoodTable[[#This Row],[COST PER SERVING]]*FoodTable[[#This Row],[SERVING PER ADULT]],"")</f>
        <v>1.6304347826086956</v>
      </c>
      <c r="J10" s="22" t="s">
        <v>150</v>
      </c>
    </row>
    <row r="11" spans="1:11" ht="18" customHeight="1" x14ac:dyDescent="0.25">
      <c r="B11" s="26" t="s">
        <v>54</v>
      </c>
      <c r="C11" s="56">
        <v>20</v>
      </c>
      <c r="D11" s="23">
        <v>1</v>
      </c>
      <c r="E11" s="23">
        <v>1.5</v>
      </c>
      <c r="F11" s="33">
        <f>(FoodTable[[#This Row],[SERVING PER CHILD]]*ChildrenTotal)+(FoodTable[[#This Row],[SERVING PER ADULT]]*AdultTotal)</f>
        <v>59</v>
      </c>
      <c r="G11" s="56">
        <f>IFERROR(FoodTable[[#This Row],[TOTAL COST]]/FoodTable[[#This Row],[TOTAL SERVINGS]],"")</f>
        <v>0.33898305084745761</v>
      </c>
      <c r="H11" s="56">
        <f>IFERROR(FoodTable[[#This Row],[COST PER SERVING]]*FoodTable[[#This Row],[SERVING PER CHILD]],"")</f>
        <v>0.33898305084745761</v>
      </c>
      <c r="I11" s="56">
        <f>IFERROR(FoodTable[[#This Row],[COST PER SERVING]]*FoodTable[[#This Row],[SERVING PER ADULT]],"")</f>
        <v>0.50847457627118642</v>
      </c>
      <c r="J11" s="22"/>
    </row>
    <row r="12" spans="1:11" ht="18" customHeight="1" x14ac:dyDescent="0.25">
      <c r="B12" s="26" t="s">
        <v>3</v>
      </c>
      <c r="C12" s="56">
        <v>15</v>
      </c>
      <c r="D12" s="23">
        <v>1</v>
      </c>
      <c r="E12" s="23">
        <v>0</v>
      </c>
      <c r="F12" s="33">
        <f>(FoodTable[[#This Row],[SERVING PER CHILD]]*ChildrenTotal)+(FoodTable[[#This Row],[SERVING PER ADULT]]*AdultTotal)</f>
        <v>20</v>
      </c>
      <c r="G12" s="56">
        <f>IFERROR(FoodTable[[#This Row],[TOTAL COST]]/FoodTable[[#This Row],[TOTAL SERVINGS]],"")</f>
        <v>0.75</v>
      </c>
      <c r="H12" s="56">
        <f>IFERROR(FoodTable[[#This Row],[COST PER SERVING]]*FoodTable[[#This Row],[SERVING PER CHILD]],"")</f>
        <v>0.75</v>
      </c>
      <c r="I12" s="56">
        <f>IFERROR(FoodTable[[#This Row],[COST PER SERVING]]*FoodTable[[#This Row],[SERVING PER ADULT]],"")</f>
        <v>0</v>
      </c>
      <c r="J12" s="22" t="s">
        <v>174</v>
      </c>
    </row>
    <row r="13" spans="1:11" ht="18" customHeight="1" x14ac:dyDescent="0.25">
      <c r="B13" s="26" t="s">
        <v>6</v>
      </c>
      <c r="C13" s="56">
        <v>32</v>
      </c>
      <c r="D13" s="23">
        <v>1</v>
      </c>
      <c r="E13" s="23">
        <v>2</v>
      </c>
      <c r="F13" s="33">
        <f>(FoodTable[[#This Row],[SERVING PER CHILD]]*ChildrenTotal)+(FoodTable[[#This Row],[SERVING PER ADULT]]*AdultTotal)</f>
        <v>72</v>
      </c>
      <c r="G13" s="56">
        <f>IFERROR(FoodTable[[#This Row],[TOTAL COST]]/FoodTable[[#This Row],[TOTAL SERVINGS]],"")</f>
        <v>0.44444444444444442</v>
      </c>
      <c r="H13" s="56">
        <f>IFERROR(FoodTable[[#This Row],[COST PER SERVING]]*FoodTable[[#This Row],[SERVING PER CHILD]],"")</f>
        <v>0.44444444444444442</v>
      </c>
      <c r="I13" s="56">
        <f>IFERROR(FoodTable[[#This Row],[COST PER SERVING]]*FoodTable[[#This Row],[SERVING PER ADULT]],"")</f>
        <v>0.88888888888888884</v>
      </c>
      <c r="J13" s="22" t="s">
        <v>13</v>
      </c>
    </row>
    <row r="14" spans="1:11" ht="18" customHeight="1" x14ac:dyDescent="0.25">
      <c r="B14" s="26" t="s">
        <v>12</v>
      </c>
      <c r="C14" s="56">
        <v>22</v>
      </c>
      <c r="D14" s="23">
        <v>0</v>
      </c>
      <c r="E14" s="23">
        <v>3</v>
      </c>
      <c r="F14" s="33">
        <f>(FoodTable[[#This Row],[SERVING PER CHILD]]*ChildrenTotal)+(FoodTable[[#This Row],[SERVING PER ADULT]]*AdultTotal)</f>
        <v>78</v>
      </c>
      <c r="G14" s="56">
        <f>IFERROR(FoodTable[[#This Row],[TOTAL COST]]/FoodTable[[#This Row],[TOTAL SERVINGS]],"")</f>
        <v>0.28205128205128205</v>
      </c>
      <c r="H14" s="56">
        <f>IFERROR(FoodTable[[#This Row],[COST PER SERVING]]*FoodTable[[#This Row],[SERVING PER CHILD]],"")</f>
        <v>0</v>
      </c>
      <c r="I14" s="56">
        <f>IFERROR(FoodTable[[#This Row],[COST PER SERVING]]*FoodTable[[#This Row],[SERVING PER ADULT]],"")</f>
        <v>0.84615384615384615</v>
      </c>
      <c r="J14" s="22" t="s">
        <v>148</v>
      </c>
    </row>
    <row r="15" spans="1:11" ht="18" customHeight="1" x14ac:dyDescent="0.25">
      <c r="B15" s="26" t="s">
        <v>163</v>
      </c>
      <c r="C15" s="56">
        <v>50</v>
      </c>
      <c r="D15" s="23">
        <v>1</v>
      </c>
      <c r="E15" s="23">
        <v>2</v>
      </c>
      <c r="F15" s="33">
        <f>(FoodTable[[#This Row],[SERVING PER CHILD]]*ChildrenTotal)+(FoodTable[[#This Row],[SERVING PER ADULT]]*AdultTotal)</f>
        <v>72</v>
      </c>
      <c r="G15" s="56">
        <f>IFERROR(FoodTable[[#This Row],[TOTAL COST]]/FoodTable[[#This Row],[TOTAL SERVINGS]],"")</f>
        <v>0.69444444444444442</v>
      </c>
      <c r="H15" s="56">
        <f>IFERROR(FoodTable[[#This Row],[COST PER SERVING]]*FoodTable[[#This Row],[SERVING PER CHILD]],"")</f>
        <v>0.69444444444444442</v>
      </c>
      <c r="I15" s="56">
        <f>IFERROR(FoodTable[[#This Row],[COST PER SERVING]]*FoodTable[[#This Row],[SERVING PER ADULT]],"")</f>
        <v>1.3888888888888888</v>
      </c>
      <c r="J15" s="22"/>
    </row>
    <row r="16" spans="1:11" ht="18" customHeight="1" x14ac:dyDescent="0.25">
      <c r="B16" s="26" t="s">
        <v>164</v>
      </c>
      <c r="C16" s="56">
        <v>20</v>
      </c>
      <c r="D16" s="23">
        <v>1</v>
      </c>
      <c r="E16" s="23">
        <v>2</v>
      </c>
      <c r="F16" s="33">
        <f>(FoodTable[[#This Row],[SERVING PER CHILD]]*ChildrenTotal)+(FoodTable[[#This Row],[SERVING PER ADULT]]*AdultTotal)</f>
        <v>72</v>
      </c>
      <c r="G16" s="56">
        <f>IFERROR(FoodTable[[#This Row],[TOTAL COST]]/FoodTable[[#This Row],[TOTAL SERVINGS]],"")</f>
        <v>0.27777777777777779</v>
      </c>
      <c r="H16" s="56">
        <f>IFERROR(FoodTable[[#This Row],[COST PER SERVING]]*FoodTable[[#This Row],[SERVING PER CHILD]],"")</f>
        <v>0.27777777777777779</v>
      </c>
      <c r="I16" s="56">
        <f>IFERROR(FoodTable[[#This Row],[COST PER SERVING]]*FoodTable[[#This Row],[SERVING PER ADULT]],"")</f>
        <v>0.55555555555555558</v>
      </c>
      <c r="J16" s="22" t="s">
        <v>167</v>
      </c>
    </row>
    <row r="17" spans="2:10" ht="18" customHeight="1" x14ac:dyDescent="0.25">
      <c r="B17" s="26" t="s">
        <v>165</v>
      </c>
      <c r="C17" s="56">
        <v>10</v>
      </c>
      <c r="D17" s="23">
        <v>1</v>
      </c>
      <c r="E17" s="23">
        <v>2</v>
      </c>
      <c r="F17" s="33">
        <f>(FoodTable[[#This Row],[SERVING PER CHILD]]*ChildrenTotal)+(FoodTable[[#This Row],[SERVING PER ADULT]]*AdultTotal)</f>
        <v>72</v>
      </c>
      <c r="G17" s="56">
        <f>IFERROR(FoodTable[[#This Row],[TOTAL COST]]/FoodTable[[#This Row],[TOTAL SERVINGS]],"")</f>
        <v>0.1388888888888889</v>
      </c>
      <c r="H17" s="56">
        <f>IFERROR(FoodTable[[#This Row],[COST PER SERVING]]*FoodTable[[#This Row],[SERVING PER CHILD]],"")</f>
        <v>0.1388888888888889</v>
      </c>
      <c r="I17" s="56">
        <f>IFERROR(FoodTable[[#This Row],[COST PER SERVING]]*FoodTable[[#This Row],[SERVING PER ADULT]],"")</f>
        <v>0.27777777777777779</v>
      </c>
      <c r="J17" s="22" t="s">
        <v>169</v>
      </c>
    </row>
    <row r="18" spans="2:10" ht="18" customHeight="1" x14ac:dyDescent="0.25">
      <c r="B18" s="26" t="s">
        <v>166</v>
      </c>
      <c r="C18" s="56">
        <v>12</v>
      </c>
      <c r="D18" s="23">
        <v>1</v>
      </c>
      <c r="E18" s="23">
        <v>2</v>
      </c>
      <c r="F18" s="33">
        <f>(FoodTable[[#This Row],[SERVING PER CHILD]]*ChildrenTotal)+(FoodTable[[#This Row],[SERVING PER ADULT]]*AdultTotal)</f>
        <v>72</v>
      </c>
      <c r="G18" s="56">
        <f>IFERROR(FoodTable[[#This Row],[TOTAL COST]]/FoodTable[[#This Row],[TOTAL SERVINGS]],"")</f>
        <v>0.16666666666666666</v>
      </c>
      <c r="H18" s="56">
        <f>IFERROR(FoodTable[[#This Row],[COST PER SERVING]]*FoodTable[[#This Row],[SERVING PER CHILD]],"")</f>
        <v>0.16666666666666666</v>
      </c>
      <c r="I18" s="56">
        <f>IFERROR(FoodTable[[#This Row],[COST PER SERVING]]*FoodTable[[#This Row],[SERVING PER ADULT]],"")</f>
        <v>0.33333333333333331</v>
      </c>
      <c r="J18" s="22" t="s">
        <v>168</v>
      </c>
    </row>
    <row r="19" spans="2:10" ht="18" customHeight="1" x14ac:dyDescent="0.25">
      <c r="B19" s="26" t="s">
        <v>51</v>
      </c>
      <c r="C19" s="56">
        <v>45</v>
      </c>
      <c r="D19" s="23">
        <v>2</v>
      </c>
      <c r="E19" s="23">
        <v>4</v>
      </c>
      <c r="F19" s="33">
        <f>(FoodTable[[#This Row],[SERVING PER CHILD]]*ChildrenTotal)+(FoodTable[[#This Row],[SERVING PER ADULT]]*AdultTotal)</f>
        <v>144</v>
      </c>
      <c r="G19" s="56">
        <f>IFERROR(FoodTable[[#This Row],[TOTAL COST]]/FoodTable[[#This Row],[TOTAL SERVINGS]],"")</f>
        <v>0.3125</v>
      </c>
      <c r="H19" s="56">
        <f>IFERROR(FoodTable[[#This Row],[COST PER SERVING]]*FoodTable[[#This Row],[SERVING PER CHILD]],"")</f>
        <v>0.625</v>
      </c>
      <c r="I19" s="56">
        <f>IFERROR(FoodTable[[#This Row],[COST PER SERVING]]*FoodTable[[#This Row],[SERVING PER ADULT]],"")</f>
        <v>1.25</v>
      </c>
      <c r="J19" s="22" t="s">
        <v>149</v>
      </c>
    </row>
    <row r="20" spans="2:10" ht="18" customHeight="1" x14ac:dyDescent="0.25">
      <c r="B20" s="26" t="s">
        <v>52</v>
      </c>
      <c r="C20" s="56">
        <v>10</v>
      </c>
      <c r="D20" s="23">
        <v>4</v>
      </c>
      <c r="E20" s="23">
        <v>6</v>
      </c>
      <c r="F20" s="33">
        <f>(FoodTable[[#This Row],[SERVING PER CHILD]]*ChildrenTotal)+(FoodTable[[#This Row],[SERVING PER ADULT]]*AdultTotal)</f>
        <v>236</v>
      </c>
      <c r="G20" s="56">
        <f>IFERROR(FoodTable[[#This Row],[TOTAL COST]]/FoodTable[[#This Row],[TOTAL SERVINGS]],"")</f>
        <v>4.2372881355932202E-2</v>
      </c>
      <c r="H20" s="56">
        <f>IFERROR(FoodTable[[#This Row],[COST PER SERVING]]*FoodTable[[#This Row],[SERVING PER CHILD]],"")</f>
        <v>0.16949152542372881</v>
      </c>
      <c r="I20" s="56">
        <f>IFERROR(FoodTable[[#This Row],[COST PER SERVING]]*FoodTable[[#This Row],[SERVING PER ADULT]],"")</f>
        <v>0.25423728813559321</v>
      </c>
      <c r="J20" s="22" t="s">
        <v>56</v>
      </c>
    </row>
    <row r="21" spans="2:10" ht="18" customHeight="1" x14ac:dyDescent="0.25">
      <c r="B21" s="26" t="s">
        <v>57</v>
      </c>
      <c r="C21" s="56">
        <v>14</v>
      </c>
      <c r="D21" s="23">
        <v>4</v>
      </c>
      <c r="E21" s="23">
        <v>6</v>
      </c>
      <c r="F21" s="33">
        <f>(FoodTable[[#This Row],[SERVING PER CHILD]]*ChildrenTotal)+(FoodTable[[#This Row],[SERVING PER ADULT]]*AdultTotal)</f>
        <v>236</v>
      </c>
      <c r="G21" s="56">
        <f>IFERROR(FoodTable[[#This Row],[TOTAL COST]]/FoodTable[[#This Row],[TOTAL SERVINGS]],"")</f>
        <v>5.9322033898305086E-2</v>
      </c>
      <c r="H21" s="56">
        <f>IFERROR(FoodTable[[#This Row],[COST PER SERVING]]*FoodTable[[#This Row],[SERVING PER CHILD]],"")</f>
        <v>0.23728813559322035</v>
      </c>
      <c r="I21" s="56">
        <f>IFERROR(FoodTable[[#This Row],[COST PER SERVING]]*FoodTable[[#This Row],[SERVING PER ADULT]],"")</f>
        <v>0.3559322033898305</v>
      </c>
      <c r="J21" s="22" t="s">
        <v>56</v>
      </c>
    </row>
    <row r="22" spans="2:10" ht="18" customHeight="1" x14ac:dyDescent="0.25">
      <c r="B22" s="26" t="s">
        <v>55</v>
      </c>
      <c r="C22" s="56">
        <v>30</v>
      </c>
      <c r="D22" s="23">
        <v>4</v>
      </c>
      <c r="E22" s="23">
        <v>10</v>
      </c>
      <c r="F22" s="33">
        <f>(FoodTable[[#This Row],[SERVING PER CHILD]]*ChildrenTotal)+(FoodTable[[#This Row],[SERVING PER ADULT]]*AdultTotal)</f>
        <v>340</v>
      </c>
      <c r="G22" s="56">
        <f>IFERROR(FoodTable[[#This Row],[TOTAL COST]]/FoodTable[[#This Row],[TOTAL SERVINGS]],"")</f>
        <v>8.8235294117647065E-2</v>
      </c>
      <c r="H22" s="56">
        <f>IFERROR(FoodTable[[#This Row],[COST PER SERVING]]*FoodTable[[#This Row],[SERVING PER CHILD]],"")</f>
        <v>0.35294117647058826</v>
      </c>
      <c r="I22" s="56">
        <f>IFERROR(FoodTable[[#This Row],[COST PER SERVING]]*FoodTable[[#This Row],[SERVING PER ADULT]],"")</f>
        <v>0.88235294117647067</v>
      </c>
      <c r="J22" s="22" t="s">
        <v>175</v>
      </c>
    </row>
    <row r="23" spans="2:10" ht="18" customHeight="1" x14ac:dyDescent="0.25">
      <c r="B23" s="26" t="s">
        <v>53</v>
      </c>
      <c r="C23" s="56">
        <v>15</v>
      </c>
      <c r="D23" s="23">
        <v>5</v>
      </c>
      <c r="E23" s="23">
        <v>10</v>
      </c>
      <c r="F23" s="33">
        <f>(FoodTable[[#This Row],[SERVING PER CHILD]]*ChildrenTotal)+(FoodTable[[#This Row],[SERVING PER ADULT]]*AdultTotal)</f>
        <v>360</v>
      </c>
      <c r="G23" s="56">
        <f>IFERROR(FoodTable[[#This Row],[TOTAL COST]]/FoodTable[[#This Row],[TOTAL SERVINGS]],"")</f>
        <v>4.1666666666666664E-2</v>
      </c>
      <c r="H23" s="56">
        <f>IFERROR(FoodTable[[#This Row],[COST PER SERVING]]*FoodTable[[#This Row],[SERVING PER CHILD]],"")</f>
        <v>0.20833333333333331</v>
      </c>
      <c r="I23" s="56">
        <f>IFERROR(FoodTable[[#This Row],[COST PER SERVING]]*FoodTable[[#This Row],[SERVING PER ADULT]],"")</f>
        <v>0.41666666666666663</v>
      </c>
      <c r="J23" s="22" t="s">
        <v>170</v>
      </c>
    </row>
    <row r="24" spans="2:10" ht="18" customHeight="1" x14ac:dyDescent="0.25">
      <c r="B24" s="26" t="s">
        <v>171</v>
      </c>
      <c r="C24" s="56">
        <v>25</v>
      </c>
      <c r="D24" s="23">
        <v>5</v>
      </c>
      <c r="E24" s="23">
        <v>10</v>
      </c>
      <c r="F24" s="33">
        <f>(FoodTable[[#This Row],[SERVING PER CHILD]]*ChildrenTotal)+(FoodTable[[#This Row],[SERVING PER ADULT]]*AdultTotal)</f>
        <v>360</v>
      </c>
      <c r="G24" s="56">
        <f>IFERROR(FoodTable[[#This Row],[TOTAL COST]]/FoodTable[[#This Row],[TOTAL SERVINGS]],"")</f>
        <v>6.9444444444444448E-2</v>
      </c>
      <c r="H24" s="56">
        <f>IFERROR(FoodTable[[#This Row],[COST PER SERVING]]*FoodTable[[#This Row],[SERVING PER CHILD]],"")</f>
        <v>0.34722222222222221</v>
      </c>
      <c r="I24" s="56">
        <f>IFERROR(FoodTable[[#This Row],[COST PER SERVING]]*FoodTable[[#This Row],[SERVING PER ADULT]],"")</f>
        <v>0.69444444444444442</v>
      </c>
      <c r="J24" s="22" t="s">
        <v>172</v>
      </c>
    </row>
    <row r="25" spans="2:10" ht="18" customHeight="1" x14ac:dyDescent="0.25">
      <c r="B25" s="77" t="s">
        <v>2</v>
      </c>
      <c r="C25" s="78">
        <f>SUBTOTAL(109,FoodTable[TOTAL COST])</f>
        <v>475</v>
      </c>
      <c r="D25" s="79">
        <f>SUBTOTAL(109,FoodTable[SERVING PER CHILD])</f>
        <v>34.5</v>
      </c>
      <c r="E25" s="79">
        <f>SUBTOTAL(109,FoodTable[SERVING PER ADULT])</f>
        <v>65.5</v>
      </c>
      <c r="F25" s="79">
        <f>SUBTOTAL(109,FoodTable[TOTAL SERVINGS])</f>
        <v>2393</v>
      </c>
      <c r="G25" s="78">
        <f>SUBTOTAL(109,FoodTable[COST PER SERVING])</f>
        <v>6.915706603622084</v>
      </c>
      <c r="H25" s="78">
        <f>SUBTOTAL(109,FoodTable[COST PER CHILD])</f>
        <v>7.2528841906569532</v>
      </c>
      <c r="I25" s="78">
        <f>SUBTOTAL(109,FoodTable[COST PER ADULT])</f>
        <v>12.690089084110037</v>
      </c>
      <c r="J25" s="77"/>
    </row>
  </sheetData>
  <printOptions horizontalCentered="1"/>
  <pageMargins left="0.25" right="0.25" top="0.75" bottom="0.75" header="0.3" footer="0.3"/>
  <pageSetup scale="68" fitToHeight="0" orientation="landscape"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autoPageBreaks="0" fitToPage="1"/>
  </sheetPr>
  <dimension ref="A1:F30"/>
  <sheetViews>
    <sheetView showGridLines="0" zoomScaleNormal="100" workbookViewId="0"/>
  </sheetViews>
  <sheetFormatPr defaultRowHeight="18" customHeight="1" x14ac:dyDescent="0.25"/>
  <cols>
    <col min="1" max="1" width="3.75" customWidth="1"/>
    <col min="2" max="2" width="31.625" customWidth="1"/>
    <col min="3" max="4" width="19.625" customWidth="1"/>
    <col min="5" max="5" width="53.5" customWidth="1"/>
    <col min="6" max="6" width="3.75" customWidth="1"/>
    <col min="7" max="7" width="0.75" customWidth="1"/>
  </cols>
  <sheetData>
    <row r="1" spans="1:6" ht="13.5" customHeight="1" x14ac:dyDescent="0.25"/>
    <row r="2" spans="1:6" ht="6" customHeight="1" x14ac:dyDescent="0.25">
      <c r="A2" s="62"/>
      <c r="B2" s="62"/>
      <c r="C2" s="62"/>
      <c r="D2" s="62"/>
      <c r="E2" s="62"/>
      <c r="F2" s="62"/>
    </row>
    <row r="3" spans="1:6" ht="53.25" customHeight="1" x14ac:dyDescent="0.25">
      <c r="A3" s="58"/>
      <c r="B3" s="61" t="s">
        <v>195</v>
      </c>
      <c r="C3" s="58"/>
      <c r="D3" s="58"/>
      <c r="E3" s="58"/>
      <c r="F3" s="58"/>
    </row>
    <row r="4" spans="1:6" ht="14.25" customHeight="1" x14ac:dyDescent="0.7">
      <c r="A4" s="62"/>
      <c r="B4" s="71"/>
      <c r="C4" s="62"/>
      <c r="D4" s="62"/>
      <c r="E4" s="62"/>
      <c r="F4" s="62"/>
    </row>
    <row r="5" spans="1:6" ht="33" customHeight="1" x14ac:dyDescent="0.25"/>
    <row r="6" spans="1:6" ht="18" customHeight="1" x14ac:dyDescent="0.25">
      <c r="B6" s="26" t="s">
        <v>178</v>
      </c>
      <c r="C6" s="23" t="s">
        <v>10</v>
      </c>
      <c r="D6" s="23" t="s">
        <v>11</v>
      </c>
      <c r="E6" s="32" t="s">
        <v>7</v>
      </c>
    </row>
    <row r="7" spans="1:6" ht="18" customHeight="1" x14ac:dyDescent="0.25">
      <c r="B7" s="26" t="s">
        <v>24</v>
      </c>
      <c r="C7" s="29">
        <v>250</v>
      </c>
      <c r="D7" s="23" t="s">
        <v>4</v>
      </c>
      <c r="E7" s="26"/>
    </row>
    <row r="8" spans="1:6" ht="18" customHeight="1" x14ac:dyDescent="0.25">
      <c r="B8" s="26" t="s">
        <v>22</v>
      </c>
      <c r="C8" s="29">
        <v>30</v>
      </c>
      <c r="D8" s="23" t="s">
        <v>4</v>
      </c>
      <c r="E8" s="26" t="s">
        <v>19</v>
      </c>
    </row>
    <row r="9" spans="1:6" ht="18" customHeight="1" x14ac:dyDescent="0.25">
      <c r="B9" s="26" t="s">
        <v>23</v>
      </c>
      <c r="C9" s="29">
        <v>0</v>
      </c>
      <c r="D9" s="23"/>
      <c r="E9" s="26" t="s">
        <v>159</v>
      </c>
    </row>
    <row r="10" spans="1:6" ht="18" customHeight="1" x14ac:dyDescent="0.25">
      <c r="B10" s="26" t="s">
        <v>30</v>
      </c>
      <c r="C10" s="29">
        <v>25</v>
      </c>
      <c r="D10" s="23"/>
      <c r="E10" s="26"/>
    </row>
    <row r="11" spans="1:6" ht="18" customHeight="1" x14ac:dyDescent="0.25">
      <c r="B11" s="26" t="s">
        <v>31</v>
      </c>
      <c r="C11" s="29">
        <v>20</v>
      </c>
      <c r="D11" s="23"/>
      <c r="E11" s="26" t="s">
        <v>19</v>
      </c>
    </row>
    <row r="12" spans="1:6" ht="18" customHeight="1" x14ac:dyDescent="0.25">
      <c r="B12" s="26" t="s">
        <v>32</v>
      </c>
      <c r="C12" s="29">
        <v>50</v>
      </c>
      <c r="D12" s="23"/>
      <c r="E12" s="26" t="s">
        <v>19</v>
      </c>
    </row>
    <row r="13" spans="1:6" ht="18" customHeight="1" x14ac:dyDescent="0.25">
      <c r="B13" s="26" t="s">
        <v>151</v>
      </c>
      <c r="C13" s="29">
        <v>25</v>
      </c>
      <c r="D13" s="23"/>
      <c r="E13" s="26" t="s">
        <v>19</v>
      </c>
    </row>
    <row r="14" spans="1:6" ht="18" customHeight="1" x14ac:dyDescent="0.25">
      <c r="B14" s="77" t="s">
        <v>2</v>
      </c>
      <c r="C14" s="80">
        <f>SUBTOTAL(109,Table1Budget[Cost])</f>
        <v>400</v>
      </c>
      <c r="D14" s="79"/>
      <c r="E14" s="77"/>
    </row>
    <row r="15" spans="1:6" ht="18" customHeight="1" x14ac:dyDescent="0.25">
      <c r="B15" s="86"/>
      <c r="C15" s="86"/>
      <c r="D15" s="86"/>
      <c r="E15" s="86"/>
    </row>
    <row r="16" spans="1:6" ht="18" customHeight="1" x14ac:dyDescent="0.25">
      <c r="C16" s="2"/>
      <c r="D16" s="2"/>
      <c r="E16" s="3"/>
    </row>
    <row r="17" spans="2:5" ht="18" customHeight="1" x14ac:dyDescent="0.25">
      <c r="B17" s="26" t="s">
        <v>8</v>
      </c>
      <c r="C17" s="23" t="s">
        <v>10</v>
      </c>
      <c r="D17" s="23" t="s">
        <v>11</v>
      </c>
      <c r="E17" s="26" t="s">
        <v>7</v>
      </c>
    </row>
    <row r="18" spans="2:5" ht="18" customHeight="1" x14ac:dyDescent="0.25">
      <c r="B18" s="26" t="s">
        <v>9</v>
      </c>
      <c r="C18" s="29">
        <v>25</v>
      </c>
      <c r="D18" s="23"/>
      <c r="E18" s="26"/>
    </row>
    <row r="19" spans="2:5" ht="18" customHeight="1" x14ac:dyDescent="0.25">
      <c r="B19" s="26" t="s">
        <v>33</v>
      </c>
      <c r="C19" s="29">
        <v>50</v>
      </c>
      <c r="D19" s="23"/>
      <c r="E19" s="26" t="s">
        <v>19</v>
      </c>
    </row>
    <row r="20" spans="2:5" ht="18" customHeight="1" x14ac:dyDescent="0.25">
      <c r="B20" s="26" t="s">
        <v>14</v>
      </c>
      <c r="C20" s="29">
        <v>100</v>
      </c>
      <c r="D20" s="23" t="s">
        <v>4</v>
      </c>
      <c r="E20" s="26" t="s">
        <v>25</v>
      </c>
    </row>
    <row r="21" spans="2:5" ht="18" customHeight="1" x14ac:dyDescent="0.25">
      <c r="B21" s="26" t="s">
        <v>21</v>
      </c>
      <c r="C21" s="29">
        <v>0</v>
      </c>
      <c r="D21" s="23"/>
      <c r="E21" s="26" t="s">
        <v>26</v>
      </c>
    </row>
    <row r="22" spans="2:5" ht="18" customHeight="1" x14ac:dyDescent="0.25">
      <c r="B22" s="26" t="s">
        <v>2</v>
      </c>
      <c r="C22" s="29">
        <f>SUBTOTAL(109,Table2Budget[Cost])</f>
        <v>175</v>
      </c>
      <c r="D22" s="23"/>
      <c r="E22" s="26"/>
    </row>
    <row r="23" spans="2:5" ht="18" customHeight="1" x14ac:dyDescent="0.25">
      <c r="B23" s="86"/>
      <c r="C23" s="86"/>
      <c r="D23" s="86"/>
      <c r="E23" s="86"/>
    </row>
    <row r="24" spans="2:5" ht="18" customHeight="1" x14ac:dyDescent="0.25">
      <c r="C24" s="2"/>
      <c r="D24" s="2"/>
      <c r="E24" s="3"/>
    </row>
    <row r="25" spans="2:5" ht="18" customHeight="1" x14ac:dyDescent="0.25">
      <c r="B25" s="26" t="s">
        <v>15</v>
      </c>
      <c r="C25" s="23" t="s">
        <v>10</v>
      </c>
      <c r="D25" s="23" t="s">
        <v>11</v>
      </c>
      <c r="E25" s="26" t="s">
        <v>7</v>
      </c>
    </row>
    <row r="26" spans="2:5" ht="18" customHeight="1" x14ac:dyDescent="0.25">
      <c r="B26" s="26" t="s">
        <v>17</v>
      </c>
      <c r="C26" s="57">
        <v>50</v>
      </c>
      <c r="D26" s="23" t="s">
        <v>4</v>
      </c>
      <c r="E26" s="26"/>
    </row>
    <row r="27" spans="2:5" ht="18" customHeight="1" x14ac:dyDescent="0.25">
      <c r="B27" s="26" t="s">
        <v>18</v>
      </c>
      <c r="C27" s="57">
        <v>60</v>
      </c>
      <c r="D27" s="23" t="s">
        <v>4</v>
      </c>
      <c r="E27" s="26"/>
    </row>
    <row r="28" spans="2:5" ht="18" customHeight="1" x14ac:dyDescent="0.25">
      <c r="B28" s="26" t="s">
        <v>16</v>
      </c>
      <c r="C28" s="57">
        <v>125</v>
      </c>
      <c r="D28" s="23"/>
      <c r="E28" s="26" t="s">
        <v>20</v>
      </c>
    </row>
    <row r="29" spans="2:5" ht="18" customHeight="1" x14ac:dyDescent="0.25">
      <c r="B29" s="26" t="s">
        <v>34</v>
      </c>
      <c r="C29" s="57">
        <v>50</v>
      </c>
      <c r="D29" s="23"/>
      <c r="E29" s="26"/>
    </row>
    <row r="30" spans="2:5" ht="18" customHeight="1" x14ac:dyDescent="0.25">
      <c r="B30" s="26" t="s">
        <v>2</v>
      </c>
      <c r="C30" s="29">
        <f>SUBTOTAL(109,Table3Budget[Cost])</f>
        <v>285</v>
      </c>
      <c r="D30" s="34"/>
      <c r="E30" s="26"/>
    </row>
  </sheetData>
  <mergeCells count="2">
    <mergeCell ref="B23:E23"/>
    <mergeCell ref="B15:E15"/>
  </mergeCells>
  <dataValidations count="1">
    <dataValidation type="list" allowBlank="1" sqref="D7:D13 D18:D21 D26:D29">
      <formula1>"Yes,No"</formula1>
    </dataValidation>
  </dataValidations>
  <printOptions horizontalCentered="1"/>
  <pageMargins left="0.25" right="0.25" top="0.75" bottom="0.75" header="0.3" footer="0.3"/>
  <pageSetup scale="93" fitToHeight="0" orientation="landscape" r:id="rId1"/>
  <drawing r:id="rId2"/>
  <tableParts count="3">
    <tablePart r:id="rId3"/>
    <tablePart r:id="rId4"/>
    <tablePart r:id="rId5"/>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autoPageBreaks="0" fitToPage="1"/>
  </sheetPr>
  <dimension ref="A1:AI45"/>
  <sheetViews>
    <sheetView showGridLines="0" workbookViewId="0"/>
  </sheetViews>
  <sheetFormatPr defaultColWidth="9.25" defaultRowHeight="12.75" x14ac:dyDescent="0.2"/>
  <cols>
    <col min="1" max="32" width="2.75" style="4" customWidth="1"/>
    <col min="33" max="33" width="2.75" style="5" customWidth="1"/>
    <col min="34" max="34" width="2.75" style="4" customWidth="1"/>
    <col min="35" max="16384" width="9.25" style="4"/>
  </cols>
  <sheetData>
    <row r="1" spans="1:35" ht="57" customHeight="1" x14ac:dyDescent="0.2">
      <c r="A1" s="76" t="s">
        <v>153</v>
      </c>
      <c r="B1" s="76"/>
      <c r="C1" s="76"/>
      <c r="D1" s="76"/>
      <c r="E1" s="76"/>
      <c r="F1" s="76"/>
      <c r="G1" s="76"/>
      <c r="H1" s="76"/>
      <c r="I1" s="76"/>
      <c r="J1" s="76"/>
      <c r="K1" s="76"/>
      <c r="L1" s="76"/>
      <c r="M1" s="76"/>
      <c r="N1" s="76"/>
      <c r="O1" s="76"/>
      <c r="P1" s="76"/>
      <c r="Q1" s="76"/>
      <c r="R1" s="76"/>
      <c r="S1" s="76"/>
      <c r="T1" s="76"/>
      <c r="U1" s="76"/>
      <c r="V1"/>
      <c r="W1"/>
      <c r="X1"/>
      <c r="Y1"/>
      <c r="Z1"/>
      <c r="AA1"/>
      <c r="AB1"/>
      <c r="AC1"/>
      <c r="AD1"/>
      <c r="AE1"/>
      <c r="AF1"/>
      <c r="AG1" s="4"/>
    </row>
    <row r="2" spans="1:35" ht="15" customHeight="1" x14ac:dyDescent="0.2">
      <c r="A2" s="47"/>
      <c r="B2" s="47"/>
      <c r="C2" s="47"/>
      <c r="D2" s="48"/>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row>
    <row r="3" spans="1:35" ht="15" customHeight="1" x14ac:dyDescent="0.2">
      <c r="A3" s="47"/>
      <c r="B3" s="47"/>
      <c r="C3" s="47"/>
      <c r="D3" s="48"/>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row>
    <row r="4" spans="1:35" ht="15" customHeight="1" x14ac:dyDescent="0.2">
      <c r="A4" s="47"/>
      <c r="B4" s="47"/>
      <c r="C4" s="47"/>
      <c r="D4" s="48"/>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row>
    <row r="5" spans="1:35" ht="15" customHeight="1" x14ac:dyDescent="0.2">
      <c r="A5" s="47"/>
      <c r="B5" s="47"/>
      <c r="C5" s="47"/>
      <c r="D5" s="48"/>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row>
    <row r="6" spans="1:35" ht="15" customHeight="1" x14ac:dyDescent="0.2">
      <c r="A6" s="47"/>
      <c r="B6" s="47"/>
      <c r="C6" s="47"/>
      <c r="D6" s="48"/>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row>
    <row r="7" spans="1:35" ht="15" customHeight="1" x14ac:dyDescent="0.2">
      <c r="A7" s="47"/>
      <c r="B7" s="47"/>
      <c r="C7" s="47"/>
      <c r="D7" s="48"/>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row>
    <row r="8" spans="1:35" ht="15" customHeight="1" x14ac:dyDescent="0.2">
      <c r="A8" s="47"/>
      <c r="B8" s="47"/>
      <c r="C8" s="47"/>
      <c r="D8" s="48"/>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row>
    <row r="9" spans="1:35" ht="15" customHeight="1" x14ac:dyDescent="0.2">
      <c r="A9" s="47"/>
      <c r="B9" s="47"/>
      <c r="C9" s="47"/>
      <c r="D9" s="48"/>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row>
    <row r="10" spans="1:35" ht="15" customHeight="1" x14ac:dyDescent="0.2">
      <c r="A10" s="47"/>
      <c r="B10" s="47"/>
      <c r="C10" s="47"/>
      <c r="D10" s="48"/>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row>
    <row r="11" spans="1:35" ht="15" customHeight="1" x14ac:dyDescent="0.2">
      <c r="A11" s="47"/>
      <c r="B11" s="47"/>
      <c r="C11" s="47"/>
      <c r="D11" s="48"/>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row>
    <row r="12" spans="1:35" ht="15" customHeight="1" x14ac:dyDescent="0.2">
      <c r="A12" s="47"/>
      <c r="B12" s="47"/>
      <c r="C12" s="47"/>
      <c r="D12" s="48"/>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row>
    <row r="13" spans="1:35" ht="15" customHeight="1" x14ac:dyDescent="0.2">
      <c r="A13" s="47"/>
      <c r="B13" s="47"/>
      <c r="C13" s="47"/>
      <c r="D13" s="48"/>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row>
    <row r="14" spans="1:35" ht="15" customHeight="1" x14ac:dyDescent="0.2">
      <c r="A14" s="47"/>
      <c r="B14" s="47"/>
      <c r="C14" s="47"/>
      <c r="D14" s="48"/>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row>
    <row r="15" spans="1:35" ht="15" customHeight="1" x14ac:dyDescent="0.2">
      <c r="A15" s="47"/>
      <c r="B15" s="47"/>
      <c r="C15" s="47"/>
      <c r="D15" s="48"/>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row>
    <row r="16" spans="1:35" ht="15" customHeight="1" x14ac:dyDescent="0.2">
      <c r="A16" s="47"/>
      <c r="B16" s="47"/>
      <c r="C16" s="47"/>
      <c r="D16" s="48"/>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row>
    <row r="17" spans="1:34" ht="15" customHeight="1" x14ac:dyDescent="0.2">
      <c r="A17" s="47"/>
      <c r="B17" s="47"/>
      <c r="C17" s="47"/>
      <c r="D17" s="48"/>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row>
    <row r="18" spans="1:34" ht="15" customHeight="1" x14ac:dyDescent="0.2">
      <c r="A18" s="47"/>
      <c r="B18" s="47"/>
      <c r="C18" s="47"/>
      <c r="D18" s="48"/>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row>
    <row r="19" spans="1:34" ht="15" customHeight="1" x14ac:dyDescent="0.2">
      <c r="A19" s="47"/>
      <c r="B19" s="47"/>
      <c r="C19" s="47"/>
      <c r="D19" s="48"/>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row>
    <row r="20" spans="1:34" ht="15" customHeight="1" x14ac:dyDescent="0.2">
      <c r="A20" s="47"/>
      <c r="B20" s="47"/>
      <c r="C20" s="47"/>
      <c r="D20" s="48"/>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row>
    <row r="21" spans="1:34" ht="15" customHeight="1" x14ac:dyDescent="0.2">
      <c r="A21" s="47"/>
      <c r="B21" s="47"/>
      <c r="C21" s="47"/>
      <c r="D21" s="48"/>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row>
    <row r="22" spans="1:34" ht="15" customHeight="1" x14ac:dyDescent="0.2">
      <c r="A22" s="47"/>
      <c r="B22" s="47"/>
      <c r="C22" s="47"/>
      <c r="D22" s="48"/>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row>
    <row r="23" spans="1:34" ht="15" customHeight="1" x14ac:dyDescent="0.2">
      <c r="A23" s="47"/>
      <c r="B23" s="47"/>
      <c r="C23" s="47"/>
      <c r="D23" s="48"/>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row>
    <row r="24" spans="1:34" ht="15" customHeight="1" x14ac:dyDescent="0.2">
      <c r="A24" s="47"/>
      <c r="B24" s="47"/>
      <c r="C24" s="47"/>
      <c r="D24" s="48"/>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row>
    <row r="25" spans="1:34" ht="15" customHeight="1" x14ac:dyDescent="0.2">
      <c r="A25" s="47"/>
      <c r="B25" s="47"/>
      <c r="C25" s="47"/>
      <c r="D25" s="48"/>
      <c r="E25" s="47"/>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row>
    <row r="26" spans="1:34" ht="15" customHeight="1" x14ac:dyDescent="0.2">
      <c r="A26" s="47"/>
      <c r="B26" s="47"/>
      <c r="C26" s="47"/>
      <c r="D26" s="48"/>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row>
    <row r="27" spans="1:34" ht="15" customHeight="1" x14ac:dyDescent="0.2">
      <c r="A27" s="47"/>
      <c r="B27" s="47"/>
      <c r="C27" s="47"/>
      <c r="D27" s="48"/>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row>
    <row r="28" spans="1:34" ht="15" customHeight="1" x14ac:dyDescent="0.2">
      <c r="A28" s="47"/>
      <c r="B28" s="47"/>
      <c r="C28" s="47"/>
      <c r="D28" s="48"/>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row>
    <row r="29" spans="1:34" ht="15" customHeight="1" x14ac:dyDescent="0.2">
      <c r="A29" s="47"/>
      <c r="B29" s="47"/>
      <c r="C29" s="47"/>
      <c r="D29" s="48"/>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row>
    <row r="30" spans="1:34" ht="15" customHeight="1" x14ac:dyDescent="0.2">
      <c r="A30" s="47"/>
      <c r="B30" s="47"/>
      <c r="C30" s="47"/>
      <c r="D30" s="48"/>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row>
    <row r="31" spans="1:34" ht="15" customHeight="1" x14ac:dyDescent="0.2">
      <c r="A31" s="47"/>
      <c r="B31" s="47"/>
      <c r="C31" s="47"/>
      <c r="D31" s="48"/>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row>
    <row r="32" spans="1:34" ht="15" customHeight="1" x14ac:dyDescent="0.2">
      <c r="A32" s="47"/>
      <c r="B32" s="47"/>
      <c r="C32" s="47"/>
      <c r="D32" s="48"/>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row>
    <row r="33" spans="1:34" ht="15" customHeight="1" x14ac:dyDescent="0.2">
      <c r="A33" s="47"/>
      <c r="B33" s="47"/>
      <c r="C33" s="47"/>
      <c r="D33" s="48"/>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row>
    <row r="34" spans="1:34" ht="15" customHeight="1" x14ac:dyDescent="0.2">
      <c r="A34" s="47"/>
      <c r="B34" s="47"/>
      <c r="C34" s="47"/>
      <c r="D34" s="48"/>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row>
    <row r="35" spans="1:34" customFormat="1" ht="24" customHeight="1" x14ac:dyDescent="0.25">
      <c r="AH35" s="49" t="s">
        <v>152</v>
      </c>
    </row>
    <row r="36" spans="1:34" ht="18.75" customHeight="1" x14ac:dyDescent="0.2">
      <c r="A36" s="87" t="s">
        <v>7</v>
      </c>
      <c r="B36" s="87"/>
      <c r="C36" s="87"/>
      <c r="D36" s="87"/>
      <c r="E36" s="87"/>
      <c r="F36" s="87"/>
      <c r="G36" s="87"/>
      <c r="H36" s="87"/>
      <c r="I36" s="87"/>
      <c r="J36" s="87"/>
      <c r="K36" s="87"/>
      <c r="L36" s="87"/>
      <c r="M36" s="87"/>
      <c r="N36" s="87"/>
      <c r="O36" s="87"/>
      <c r="P36" s="87"/>
      <c r="Q36" s="87"/>
      <c r="R36" s="87"/>
      <c r="S36" s="10"/>
      <c r="T36" s="88" t="str">
        <f>" Total confirmed guests: "&amp;ConfirmedGuests</f>
        <v xml:space="preserve"> Total confirmed guests: 46</v>
      </c>
      <c r="U36" s="89"/>
      <c r="V36" s="89"/>
      <c r="W36" s="89"/>
      <c r="X36" s="89"/>
      <c r="Y36" s="89"/>
      <c r="Z36" s="89"/>
      <c r="AA36" s="89"/>
      <c r="AB36" s="89"/>
      <c r="AC36" s="89"/>
      <c r="AD36" s="89"/>
      <c r="AE36" s="89"/>
      <c r="AF36" s="89"/>
      <c r="AG36" s="89"/>
      <c r="AH36" s="90"/>
    </row>
    <row r="37" spans="1:34" ht="18" customHeight="1" x14ac:dyDescent="0.2">
      <c r="A37" s="35"/>
      <c r="B37" s="35"/>
      <c r="C37" s="36"/>
      <c r="D37" s="36"/>
      <c r="E37" s="36"/>
      <c r="F37" s="35"/>
      <c r="G37" s="35"/>
      <c r="H37" s="35"/>
      <c r="I37" s="35"/>
      <c r="J37" s="35"/>
      <c r="K37" s="35"/>
      <c r="L37" s="35"/>
      <c r="M37" s="35"/>
      <c r="N37" s="35"/>
      <c r="O37" s="35"/>
      <c r="P37" s="35"/>
      <c r="Q37" s="35"/>
      <c r="R37" s="35"/>
      <c r="S37" s="6"/>
      <c r="T37" s="39" t="s">
        <v>176</v>
      </c>
      <c r="U37" s="6"/>
      <c r="V37" s="6"/>
      <c r="W37" s="6"/>
      <c r="X37" s="7"/>
      <c r="Y37" s="1"/>
      <c r="Z37" s="1"/>
      <c r="AA37" s="1"/>
      <c r="AB37" s="1"/>
      <c r="AC37" s="1"/>
      <c r="AD37" s="1"/>
      <c r="AE37" s="1"/>
      <c r="AF37" s="1"/>
      <c r="AG37" s="6"/>
      <c r="AH37" s="40"/>
    </row>
    <row r="38" spans="1:34" ht="18" customHeight="1" x14ac:dyDescent="0.2">
      <c r="A38" s="37"/>
      <c r="B38" s="37"/>
      <c r="C38" s="38"/>
      <c r="D38" s="38"/>
      <c r="E38" s="38"/>
      <c r="F38" s="38"/>
      <c r="G38" s="38"/>
      <c r="H38" s="38"/>
      <c r="I38" s="38"/>
      <c r="J38" s="38"/>
      <c r="K38" s="38"/>
      <c r="L38" s="38"/>
      <c r="M38" s="38"/>
      <c r="N38" s="38"/>
      <c r="O38" s="38"/>
      <c r="P38" s="38"/>
      <c r="Q38" s="38"/>
      <c r="R38" s="38"/>
      <c r="S38" s="1"/>
      <c r="T38" s="41"/>
      <c r="U38" s="8" t="str">
        <f>ROUNDUP(ConfirmedGuests/6,0)&amp;" round 54-inch tables (seats 6)"</f>
        <v>8 round 54-inch tables (seats 6)</v>
      </c>
      <c r="V38" s="6"/>
      <c r="W38" s="6"/>
      <c r="X38" s="6"/>
      <c r="Y38" s="6"/>
      <c r="Z38" s="1"/>
      <c r="AA38" s="1"/>
      <c r="AB38" s="1"/>
      <c r="AC38" s="1"/>
      <c r="AD38" s="1"/>
      <c r="AE38" s="1"/>
      <c r="AF38" s="1"/>
      <c r="AG38" s="6"/>
      <c r="AH38" s="40"/>
    </row>
    <row r="39" spans="1:34" customFormat="1" ht="18" customHeight="1" x14ac:dyDescent="0.2">
      <c r="A39" s="37"/>
      <c r="B39" s="37"/>
      <c r="C39" s="38"/>
      <c r="D39" s="38"/>
      <c r="E39" s="38"/>
      <c r="F39" s="38"/>
      <c r="G39" s="38"/>
      <c r="H39" s="38"/>
      <c r="I39" s="38"/>
      <c r="J39" s="37"/>
      <c r="K39" s="38"/>
      <c r="L39" s="38"/>
      <c r="M39" s="37"/>
      <c r="N39" s="38"/>
      <c r="O39" s="38"/>
      <c r="P39" s="38"/>
      <c r="Q39" s="38"/>
      <c r="R39" s="38"/>
      <c r="S39" s="1"/>
      <c r="T39" s="41"/>
      <c r="U39" s="8" t="str">
        <f>ROUNDUP(ConfirmedGuests/8,0) &amp;" round 60-inch tables (seats 8)"</f>
        <v>6 round 60-inch tables (seats 8)</v>
      </c>
      <c r="V39" s="6"/>
      <c r="W39" s="6"/>
      <c r="X39" s="6"/>
      <c r="Y39" s="6"/>
      <c r="Z39" s="1"/>
      <c r="AA39" s="1"/>
      <c r="AB39" s="1"/>
      <c r="AC39" s="1"/>
      <c r="AD39" s="1"/>
      <c r="AE39" s="1"/>
      <c r="AF39" s="1"/>
      <c r="AG39" s="1"/>
      <c r="AH39" s="42"/>
    </row>
    <row r="40" spans="1:34" customFormat="1" ht="18" customHeight="1" x14ac:dyDescent="0.2">
      <c r="A40" s="37"/>
      <c r="B40" s="37"/>
      <c r="C40" s="38"/>
      <c r="D40" s="38"/>
      <c r="E40" s="38"/>
      <c r="F40" s="38"/>
      <c r="G40" s="38"/>
      <c r="H40" s="38"/>
      <c r="I40" s="38"/>
      <c r="J40" s="37"/>
      <c r="K40" s="38"/>
      <c r="L40" s="38"/>
      <c r="M40" s="37"/>
      <c r="N40" s="38"/>
      <c r="O40" s="38"/>
      <c r="P40" s="38"/>
      <c r="Q40" s="38"/>
      <c r="R40" s="38"/>
      <c r="S40" s="1"/>
      <c r="T40" s="41"/>
      <c r="U40" s="8" t="str">
        <f>ROUNDUP(ConfirmedGuests/10,0)&amp;" round 72-inch tables (seats 10)"</f>
        <v>5 round 72-inch tables (seats 10)</v>
      </c>
      <c r="V40" s="6"/>
      <c r="W40" s="6"/>
      <c r="X40" s="6"/>
      <c r="Y40" s="6"/>
      <c r="Z40" s="1"/>
      <c r="AA40" s="1"/>
      <c r="AB40" s="1"/>
      <c r="AC40" s="1"/>
      <c r="AD40" s="1"/>
      <c r="AE40" s="1"/>
      <c r="AF40" s="1"/>
      <c r="AG40" s="1"/>
      <c r="AH40" s="42"/>
    </row>
    <row r="41" spans="1:34" ht="18" customHeight="1" x14ac:dyDescent="0.2">
      <c r="A41" s="37"/>
      <c r="B41" s="37"/>
      <c r="C41" s="37"/>
      <c r="D41" s="38"/>
      <c r="E41" s="38"/>
      <c r="F41" s="38"/>
      <c r="G41" s="38"/>
      <c r="H41" s="38"/>
      <c r="I41" s="38"/>
      <c r="J41" s="37"/>
      <c r="K41" s="38"/>
      <c r="L41" s="38"/>
      <c r="M41" s="37"/>
      <c r="N41" s="38"/>
      <c r="O41" s="38"/>
      <c r="P41" s="38"/>
      <c r="Q41" s="38"/>
      <c r="R41" s="38"/>
      <c r="S41" s="1"/>
      <c r="T41" s="41"/>
      <c r="U41" s="8" t="str">
        <f>ROUNDUP(ConfirmedGuests/6,0)&amp; " square 30-inch x 72-inch tables (seats 6)"</f>
        <v>8 square 30-inch x 72-inch tables (seats 6)</v>
      </c>
      <c r="V41" s="6"/>
      <c r="W41" s="6"/>
      <c r="X41" s="6"/>
      <c r="Y41" s="6"/>
      <c r="Z41" s="1"/>
      <c r="AA41" s="1"/>
      <c r="AB41" s="1"/>
      <c r="AC41" s="1"/>
      <c r="AD41" s="1"/>
      <c r="AE41" s="1"/>
      <c r="AF41" s="1"/>
      <c r="AG41" s="11"/>
      <c r="AH41" s="40"/>
    </row>
    <row r="42" spans="1:34" ht="18" customHeight="1" x14ac:dyDescent="0.2">
      <c r="A42" s="37"/>
      <c r="B42" s="37"/>
      <c r="C42" s="37"/>
      <c r="D42" s="38"/>
      <c r="E42" s="38"/>
      <c r="F42" s="38"/>
      <c r="G42" s="38"/>
      <c r="H42" s="38"/>
      <c r="I42" s="38"/>
      <c r="J42" s="37"/>
      <c r="K42" s="38"/>
      <c r="L42" s="38"/>
      <c r="M42" s="37"/>
      <c r="N42" s="38"/>
      <c r="O42" s="38"/>
      <c r="P42" s="38"/>
      <c r="Q42" s="38"/>
      <c r="R42" s="38"/>
      <c r="S42" s="6"/>
      <c r="T42" s="43"/>
      <c r="U42" s="8" t="str">
        <f>ROUNDUP(ConfirmedGuests/8,0)&amp;" square 30-inch x 96-inch tables (seats 8)"</f>
        <v>6 square 30-inch x 96-inch tables (seats 8)</v>
      </c>
      <c r="V42" s="6"/>
      <c r="W42" s="6"/>
      <c r="X42" s="6"/>
      <c r="Y42" s="6"/>
      <c r="Z42" s="6"/>
      <c r="AA42" s="6"/>
      <c r="AB42" s="6"/>
      <c r="AC42" s="6"/>
      <c r="AD42" s="6"/>
      <c r="AE42" s="6"/>
      <c r="AF42" s="6"/>
      <c r="AG42" s="11"/>
      <c r="AH42" s="40"/>
    </row>
    <row r="43" spans="1:34" ht="18" customHeight="1" x14ac:dyDescent="0.2">
      <c r="A43" s="37"/>
      <c r="B43" s="37"/>
      <c r="C43" s="37"/>
      <c r="D43" s="38"/>
      <c r="E43" s="38"/>
      <c r="F43" s="38"/>
      <c r="G43" s="38"/>
      <c r="H43" s="38"/>
      <c r="I43" s="38"/>
      <c r="J43" s="37"/>
      <c r="K43" s="38"/>
      <c r="L43" s="38"/>
      <c r="M43" s="37"/>
      <c r="N43" s="38"/>
      <c r="O43" s="38"/>
      <c r="P43" s="38"/>
      <c r="Q43" s="38"/>
      <c r="R43" s="38"/>
      <c r="S43" s="6"/>
      <c r="T43" s="81" t="s">
        <v>154</v>
      </c>
      <c r="U43" s="44"/>
      <c r="V43" s="44"/>
      <c r="W43" s="44"/>
      <c r="X43" s="44"/>
      <c r="Y43" s="44"/>
      <c r="Z43" s="44"/>
      <c r="AA43" s="44"/>
      <c r="AB43" s="44"/>
      <c r="AC43" s="44"/>
      <c r="AD43" s="44"/>
      <c r="AE43" s="44"/>
      <c r="AF43" s="44"/>
      <c r="AG43" s="45"/>
      <c r="AH43" s="46"/>
    </row>
    <row r="44" spans="1:34" ht="15.75" x14ac:dyDescent="0.2">
      <c r="A44"/>
      <c r="F44"/>
      <c r="G44"/>
      <c r="H44"/>
      <c r="I44"/>
      <c r="K44"/>
      <c r="L44"/>
      <c r="N44"/>
      <c r="O44"/>
      <c r="P44"/>
      <c r="Q44"/>
      <c r="R44"/>
      <c r="S44"/>
      <c r="T44"/>
      <c r="U44"/>
      <c r="V44"/>
      <c r="Z44"/>
      <c r="AA44"/>
      <c r="AB44"/>
      <c r="AC44"/>
      <c r="AD44"/>
      <c r="AE44"/>
      <c r="AF44"/>
    </row>
    <row r="45" spans="1:34" ht="15.75" x14ac:dyDescent="0.2">
      <c r="A45"/>
      <c r="F45"/>
      <c r="G45"/>
      <c r="I45"/>
      <c r="J45"/>
      <c r="K45"/>
      <c r="L45"/>
      <c r="M45"/>
      <c r="N45"/>
      <c r="O45"/>
      <c r="P45"/>
      <c r="Q45"/>
      <c r="R45"/>
      <c r="S45"/>
      <c r="T45"/>
      <c r="U45"/>
      <c r="V45"/>
      <c r="W45"/>
      <c r="X45"/>
      <c r="Y45"/>
      <c r="Z45"/>
      <c r="AA45"/>
      <c r="AB45"/>
      <c r="AC45"/>
      <c r="AD45"/>
      <c r="AE45"/>
      <c r="AF45"/>
    </row>
  </sheetData>
  <mergeCells count="2">
    <mergeCell ref="A36:R36"/>
    <mergeCell ref="T36:AH36"/>
  </mergeCells>
  <printOptions horizontalCentered="1"/>
  <pageMargins left="0.25" right="0.25" top="0.75" bottom="0.75" header="0.3" footer="0.3"/>
  <pageSetup scale="9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94C9E900-E951-4E67-A753-F1A8AD2CD4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Party Overview</vt:lpstr>
      <vt:lpstr>Guest List</vt:lpstr>
      <vt:lpstr>Food &amp; Beverage</vt:lpstr>
      <vt:lpstr>Other Essentials</vt:lpstr>
      <vt:lpstr>Seating Arrangement Grid</vt:lpstr>
      <vt:lpstr>AdultTotal</vt:lpstr>
      <vt:lpstr>ChildrenTotal</vt:lpstr>
      <vt:lpstr>ConfirmedGuests</vt:lpstr>
      <vt:lpstr>'Seating Arrangement Grid'!Print_Area</vt:lpstr>
      <vt:lpstr>Table1Header</vt:lpstr>
      <vt:lpstr>Table2Header</vt:lpstr>
      <vt:lpstr>Table3Header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2017-05-21T08:11:50Z</cp:lastPrinted>
  <dcterms:created xsi:type="dcterms:W3CDTF">2017-05-21T08:24:21Z</dcterms:created>
  <dcterms:modified xsi:type="dcterms:W3CDTF">2017-05-21T08:24:21Z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TC034275659991</vt:lpwstr>
  </property>
</Properties>
</file>