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E:\xltemplates\files\"/>
    </mc:Choice>
  </mc:AlternateContent>
  <xr:revisionPtr revIDLastSave="0" documentId="10_ncr:100010_{23D563D1-79BE-4B68-8B68-828E25392167}" xr6:coauthVersionLast="31" xr6:coauthVersionMax="31" xr10:uidLastSave="{00000000-0000-0000-0000-000000000000}"/>
  <bookViews>
    <workbookView xWindow="0" yWindow="0" windowWidth="20490" windowHeight="7545" tabRatio="717" xr2:uid="{00000000-000D-0000-FFFF-FFFF00000000}"/>
  </bookViews>
  <sheets>
    <sheet name="Overview" sheetId="4" r:id="rId1"/>
    <sheet name="Guest List" sheetId="2" r:id="rId2"/>
    <sheet name="DataAnalysis" sheetId="5" state="hidden" r:id="rId3"/>
    <sheet name="What to Bring" sheetId="1" r:id="rId4"/>
  </sheets>
  <definedNames>
    <definedName name="ColumnTitle3">WhatToBring[[#Headers],[Item]]</definedName>
    <definedName name="ColumnTitleRegion1..B5">Overview!$B$3</definedName>
    <definedName name="ColumnTitleRegion2..B7">Overview!$B$5</definedName>
    <definedName name="ColumnTitleRegion3..B9">Overview!$B$7</definedName>
    <definedName name="ColumnTitleRegion4..B11">Overview!$B$9</definedName>
    <definedName name="ColumnTitleRegion5..B13">Overview!$B$11</definedName>
    <definedName name="last_entry">DataAnalysis!$C$4</definedName>
    <definedName name="OutstandingRSVPs">COUNTIF(GuestList[RSVP],"&lt;&gt;"&amp;"*")</definedName>
    <definedName name="PER_PERSON_BUDGET">Overview!$B$12</definedName>
    <definedName name="_xlnm.Print_Titles" localSheetId="1">'Guest List'!$2:$2</definedName>
    <definedName name="_xlnm.Print_Titles" localSheetId="3">'What to Bring'!$2:$2</definedName>
    <definedName name="start_row">DataAnalysis!$C$3</definedName>
    <definedName name="Title1">EventSummary[[#Headers],[Guests]]</definedName>
    <definedName name="Title2">GuestList[[#Headers],[Name]]</definedName>
  </definedNames>
  <calcPr calcId="179017"/>
  <fileRecoveryPr autoRecover="0"/>
</workbook>
</file>

<file path=xl/calcChain.xml><?xml version="1.0" encoding="utf-8"?>
<calcChain xmlns="http://schemas.openxmlformats.org/spreadsheetml/2006/main">
  <c r="C4" i="5" l="1"/>
  <c r="H4" i="5" s="1"/>
  <c r="J4" i="5" s="1"/>
  <c r="F4" i="5" l="1"/>
  <c r="H5" i="5"/>
  <c r="F5" i="5" s="1"/>
  <c r="G4" i="5"/>
  <c r="D11" i="4"/>
  <c r="D10" i="4"/>
  <c r="D9" i="4"/>
  <c r="D8" i="4"/>
  <c r="D7" i="4"/>
  <c r="D6" i="4"/>
  <c r="D5" i="4"/>
  <c r="G5" i="5" l="1"/>
  <c r="J5" i="5"/>
  <c r="G3" i="1"/>
  <c r="G8" i="1" l="1"/>
  <c r="G16" i="1" l="1"/>
  <c r="G15" i="1"/>
  <c r="G14" i="1"/>
  <c r="G13" i="1"/>
  <c r="G12" i="1"/>
  <c r="G11" i="1"/>
  <c r="G10" i="1"/>
  <c r="G9" i="1"/>
  <c r="G7" i="1"/>
  <c r="G6" i="1"/>
  <c r="G5" i="1"/>
  <c r="G4" i="1"/>
  <c r="E11" i="4" l="1"/>
  <c r="F11" i="4" s="1"/>
  <c r="E10" i="4"/>
  <c r="F10" i="4" s="1"/>
  <c r="E9" i="4"/>
  <c r="F9" i="4" s="1"/>
  <c r="E8" i="4"/>
  <c r="F8" i="4" s="1"/>
  <c r="E7" i="4"/>
  <c r="F7" i="4" s="1"/>
  <c r="E6" i="4"/>
  <c r="F6" i="4" s="1"/>
  <c r="G3" i="4"/>
  <c r="E5" i="4" l="1"/>
  <c r="F5" i="4" s="1"/>
  <c r="H6" i="5" l="1"/>
  <c r="G6" i="5" l="1"/>
  <c r="J6" i="5"/>
  <c r="F6" i="5"/>
  <c r="H7" i="5"/>
  <c r="J7" i="5" l="1"/>
  <c r="F7" i="5"/>
  <c r="G7" i="5"/>
  <c r="H8" i="5"/>
  <c r="J8" i="5" l="1"/>
  <c r="F8" i="5"/>
  <c r="G8" i="5"/>
  <c r="H9" i="5"/>
  <c r="J9" i="5" l="1"/>
  <c r="F9" i="5"/>
  <c r="H10" i="5"/>
  <c r="G9" i="5"/>
  <c r="J10" i="5" l="1"/>
  <c r="F10" i="5"/>
  <c r="G10" i="5"/>
  <c r="H11" i="5"/>
  <c r="J11" i="5" l="1"/>
  <c r="F11" i="5"/>
  <c r="H12" i="5"/>
  <c r="G11" i="5"/>
  <c r="J12" i="5" l="1"/>
  <c r="F12" i="5"/>
  <c r="H13" i="5"/>
  <c r="G12" i="5"/>
  <c r="J13" i="5" l="1"/>
  <c r="F13" i="5"/>
  <c r="H14" i="5"/>
  <c r="G13" i="5"/>
  <c r="J14" i="5" l="1"/>
  <c r="F14" i="5"/>
  <c r="G14" i="5"/>
  <c r="H15" i="5"/>
  <c r="J15" i="5" l="1"/>
  <c r="F15" i="5"/>
  <c r="H16" i="5"/>
  <c r="G15" i="5"/>
  <c r="J16" i="5" l="1"/>
  <c r="F16" i="5"/>
  <c r="G16" i="5"/>
  <c r="H17" i="5"/>
  <c r="J17" i="5" l="1"/>
  <c r="F17" i="5"/>
  <c r="H18" i="5"/>
  <c r="G17" i="5"/>
  <c r="J18" i="5" l="1"/>
  <c r="F18" i="5"/>
  <c r="H19" i="5"/>
  <c r="G18" i="5"/>
  <c r="J19" i="5" l="1"/>
  <c r="F19" i="5"/>
  <c r="H20" i="5"/>
  <c r="G19" i="5"/>
  <c r="J20" i="5" l="1"/>
  <c r="F20" i="5"/>
  <c r="H21" i="5"/>
  <c r="G20" i="5"/>
  <c r="J21" i="5" l="1"/>
  <c r="F21" i="5"/>
  <c r="H22" i="5"/>
  <c r="G21" i="5"/>
  <c r="J22" i="5" l="1"/>
  <c r="F22" i="5"/>
  <c r="H23" i="5"/>
  <c r="G22" i="5"/>
  <c r="J23" i="5" l="1"/>
  <c r="F23" i="5"/>
  <c r="H24" i="5"/>
  <c r="G23" i="5"/>
  <c r="J24" i="5" l="1"/>
  <c r="F24" i="5"/>
  <c r="H25" i="5"/>
  <c r="G24" i="5"/>
  <c r="J25" i="5" l="1"/>
  <c r="F25" i="5"/>
  <c r="H26" i="5"/>
  <c r="G25" i="5"/>
  <c r="J26" i="5" l="1"/>
  <c r="F26" i="5"/>
  <c r="H27" i="5"/>
  <c r="G26" i="5"/>
  <c r="J27" i="5" l="1"/>
  <c r="F27" i="5"/>
  <c r="H28" i="5"/>
  <c r="G27" i="5"/>
  <c r="J28" i="5" l="1"/>
  <c r="F28" i="5"/>
  <c r="H29" i="5"/>
  <c r="G28" i="5"/>
  <c r="J29" i="5" l="1"/>
  <c r="F29" i="5"/>
  <c r="H30" i="5"/>
  <c r="G29" i="5"/>
  <c r="J30" i="5" l="1"/>
  <c r="F30" i="5"/>
  <c r="H31" i="5"/>
  <c r="G30" i="5"/>
  <c r="J31" i="5" l="1"/>
  <c r="F31" i="5"/>
  <c r="H32" i="5"/>
  <c r="G31" i="5"/>
  <c r="J32" i="5" l="1"/>
  <c r="F32" i="5"/>
  <c r="G32" i="5"/>
  <c r="H33" i="5"/>
  <c r="J33" i="5" l="1"/>
  <c r="F33" i="5"/>
  <c r="H34" i="5"/>
  <c r="G33" i="5"/>
  <c r="J34" i="5" l="1"/>
  <c r="F34" i="5"/>
  <c r="G34" i="5"/>
  <c r="H35" i="5"/>
  <c r="J35" i="5" l="1"/>
  <c r="F35" i="5"/>
  <c r="H36" i="5"/>
  <c r="G35" i="5"/>
  <c r="J36" i="5" l="1"/>
  <c r="F36" i="5"/>
  <c r="G36" i="5"/>
  <c r="H37" i="5"/>
  <c r="J37" i="5" l="1"/>
  <c r="F37" i="5"/>
  <c r="H38" i="5"/>
  <c r="G37" i="5"/>
  <c r="J38" i="5" l="1"/>
  <c r="F38" i="5"/>
  <c r="G38" i="5"/>
  <c r="H39" i="5"/>
  <c r="J39" i="5" l="1"/>
  <c r="F39" i="5"/>
  <c r="H40" i="5"/>
  <c r="G39" i="5"/>
  <c r="J40" i="5" l="1"/>
  <c r="F40" i="5"/>
  <c r="H41" i="5"/>
  <c r="G40" i="5"/>
  <c r="J41" i="5" l="1"/>
  <c r="F41" i="5"/>
  <c r="G41" i="5"/>
  <c r="H42" i="5"/>
  <c r="J42" i="5" l="1"/>
  <c r="F42" i="5"/>
  <c r="G42" i="5"/>
  <c r="H43" i="5"/>
  <c r="J43" i="5" l="1"/>
  <c r="F43" i="5"/>
  <c r="H44" i="5"/>
  <c r="G43" i="5"/>
  <c r="J44" i="5" l="1"/>
  <c r="F44" i="5"/>
  <c r="H45" i="5"/>
  <c r="G44" i="5"/>
  <c r="J45" i="5" l="1"/>
  <c r="F45" i="5"/>
  <c r="H46" i="5"/>
  <c r="G45" i="5"/>
  <c r="J46" i="5" l="1"/>
  <c r="F46" i="5"/>
  <c r="H47" i="5"/>
  <c r="G46" i="5"/>
  <c r="J47" i="5" l="1"/>
  <c r="F47" i="5"/>
  <c r="G47" i="5"/>
  <c r="H48" i="5"/>
  <c r="J48" i="5" l="1"/>
  <c r="F48" i="5"/>
  <c r="H49" i="5"/>
  <c r="G48" i="5"/>
  <c r="J49" i="5" l="1"/>
  <c r="F49" i="5"/>
  <c r="H50" i="5"/>
  <c r="G49" i="5"/>
  <c r="F16" i="1"/>
  <c r="F15" i="1"/>
  <c r="F14" i="1"/>
  <c r="F13" i="1"/>
  <c r="F12" i="1"/>
  <c r="F11" i="1"/>
  <c r="F10" i="1"/>
  <c r="F9" i="1"/>
  <c r="F8" i="1"/>
  <c r="F7" i="1"/>
  <c r="F6" i="1"/>
  <c r="F5" i="1"/>
  <c r="F4" i="1"/>
  <c r="F3" i="1"/>
  <c r="J50" i="5" l="1"/>
  <c r="F50" i="5"/>
  <c r="E47" i="5" s="1"/>
  <c r="G50" i="5"/>
  <c r="B6" i="4"/>
  <c r="E50" i="5" l="1"/>
  <c r="E4" i="5"/>
  <c r="E5" i="5"/>
  <c r="E8" i="5"/>
  <c r="E7" i="5"/>
  <c r="E6" i="5"/>
  <c r="E9" i="5"/>
  <c r="E12" i="5"/>
  <c r="E11" i="5"/>
  <c r="E10" i="5"/>
  <c r="E13" i="5"/>
  <c r="E15" i="5"/>
  <c r="E14" i="5"/>
  <c r="E16" i="5"/>
  <c r="E18" i="5"/>
  <c r="E19" i="5"/>
  <c r="E17" i="5"/>
  <c r="E20" i="5"/>
  <c r="E21" i="5"/>
  <c r="E23" i="5"/>
  <c r="E22" i="5"/>
  <c r="E25" i="5"/>
  <c r="E24" i="5"/>
  <c r="E28" i="5"/>
  <c r="E26" i="5"/>
  <c r="E29" i="5"/>
  <c r="E27" i="5"/>
  <c r="E30" i="5"/>
  <c r="E31" i="5"/>
  <c r="E32" i="5"/>
  <c r="E35" i="5"/>
  <c r="E34" i="5"/>
  <c r="E33" i="5"/>
  <c r="E38" i="5"/>
  <c r="E36" i="5"/>
  <c r="E37" i="5"/>
  <c r="E40" i="5"/>
  <c r="E39" i="5"/>
  <c r="E41" i="5"/>
  <c r="E42" i="5"/>
  <c r="E43" i="5"/>
  <c r="E44" i="5"/>
  <c r="E45" i="5"/>
  <c r="E46" i="5"/>
  <c r="E49" i="5"/>
  <c r="E48" i="5"/>
  <c r="C17" i="1"/>
  <c r="D45" i="5" l="1"/>
  <c r="D41" i="5"/>
  <c r="D35" i="5"/>
  <c r="D21" i="5"/>
  <c r="D9" i="5"/>
  <c r="D48" i="5"/>
  <c r="D44" i="5"/>
  <c r="D39" i="5"/>
  <c r="D38" i="5"/>
  <c r="D32" i="5"/>
  <c r="D29" i="5"/>
  <c r="D25" i="5"/>
  <c r="D20" i="5"/>
  <c r="D16" i="5"/>
  <c r="D10" i="5"/>
  <c r="D6" i="5"/>
  <c r="D4" i="5"/>
  <c r="D27" i="5"/>
  <c r="D18" i="5"/>
  <c r="D5" i="5"/>
  <c r="K5" i="5" s="1"/>
  <c r="D49" i="5"/>
  <c r="D43" i="5"/>
  <c r="D40" i="5"/>
  <c r="D33" i="5"/>
  <c r="D31" i="5"/>
  <c r="D26" i="5"/>
  <c r="D22" i="5"/>
  <c r="D17" i="5"/>
  <c r="D14" i="5"/>
  <c r="D11" i="5"/>
  <c r="D7" i="5"/>
  <c r="D50" i="5"/>
  <c r="D36" i="5"/>
  <c r="D24" i="5"/>
  <c r="D13" i="5"/>
  <c r="D46" i="5"/>
  <c r="D42" i="5"/>
  <c r="D37" i="5"/>
  <c r="D34" i="5"/>
  <c r="D30" i="5"/>
  <c r="D28" i="5"/>
  <c r="D23" i="5"/>
  <c r="D19" i="5"/>
  <c r="D15" i="5"/>
  <c r="D12" i="5"/>
  <c r="D8" i="5"/>
  <c r="D47" i="5"/>
  <c r="K8" i="5" l="1"/>
  <c r="K10" i="5"/>
  <c r="K22" i="5"/>
  <c r="K23" i="5"/>
  <c r="O23" i="5" s="1"/>
  <c r="K17" i="5"/>
  <c r="K26" i="5"/>
  <c r="O26" i="5" s="1"/>
  <c r="K32" i="5"/>
  <c r="K46" i="5"/>
  <c r="K14" i="5"/>
  <c r="K13" i="5"/>
  <c r="K24" i="5"/>
  <c r="O24" i="5" s="1"/>
  <c r="K35" i="5"/>
  <c r="O35" i="5" s="1"/>
  <c r="K31" i="5"/>
  <c r="O31" i="5" s="1"/>
  <c r="K47" i="5"/>
  <c r="O47" i="5" s="1"/>
  <c r="K44" i="5"/>
  <c r="O44" i="5" s="1"/>
  <c r="K49" i="5"/>
  <c r="O49" i="5" s="1"/>
  <c r="K7" i="5"/>
  <c r="K12" i="5"/>
  <c r="L39" i="5"/>
  <c r="L30" i="5"/>
  <c r="L5" i="5"/>
  <c r="L19" i="5"/>
  <c r="L38" i="5"/>
  <c r="L31" i="5"/>
  <c r="L48" i="5"/>
  <c r="L9" i="5"/>
  <c r="L25" i="5"/>
  <c r="L32" i="5"/>
  <c r="L16" i="5"/>
  <c r="L21" i="5"/>
  <c r="L41" i="5"/>
  <c r="L49" i="5"/>
  <c r="L34" i="5"/>
  <c r="L13" i="5"/>
  <c r="L37" i="5"/>
  <c r="L4" i="5"/>
  <c r="L33" i="5"/>
  <c r="L17" i="5"/>
  <c r="L35" i="5"/>
  <c r="L12" i="5"/>
  <c r="L6" i="5"/>
  <c r="K4" i="5"/>
  <c r="N5" i="5" s="1"/>
  <c r="L43" i="5"/>
  <c r="L14" i="5"/>
  <c r="L26" i="5"/>
  <c r="L27" i="5"/>
  <c r="L42" i="5"/>
  <c r="L7" i="5"/>
  <c r="L40" i="5"/>
  <c r="L22" i="5"/>
  <c r="L8" i="5"/>
  <c r="L36" i="5"/>
  <c r="L11" i="5"/>
  <c r="L50" i="5"/>
  <c r="L28" i="5"/>
  <c r="L45" i="5"/>
  <c r="L47" i="5"/>
  <c r="L23" i="5"/>
  <c r="L29" i="5"/>
  <c r="L20" i="5"/>
  <c r="L46" i="5"/>
  <c r="L24" i="5"/>
  <c r="L44" i="5"/>
  <c r="L15" i="5"/>
  <c r="L18" i="5"/>
  <c r="L10" i="5"/>
  <c r="K21" i="5"/>
  <c r="K25" i="5"/>
  <c r="O25" i="5" s="1"/>
  <c r="K20" i="5"/>
  <c r="O20" i="5" s="1"/>
  <c r="K30" i="5"/>
  <c r="O30" i="5" s="1"/>
  <c r="K6" i="5"/>
  <c r="K36" i="5"/>
  <c r="O36" i="5" s="1"/>
  <c r="K39" i="5"/>
  <c r="O39" i="5" s="1"/>
  <c r="K43" i="5"/>
  <c r="O43" i="5" s="1"/>
  <c r="K42" i="5"/>
  <c r="O42" i="5" s="1"/>
  <c r="K50" i="5"/>
  <c r="O50" i="5" s="1"/>
  <c r="K11" i="5"/>
  <c r="K16" i="5"/>
  <c r="K15" i="5"/>
  <c r="K27" i="5"/>
  <c r="O27" i="5" s="1"/>
  <c r="K33" i="5"/>
  <c r="O33" i="5" s="1"/>
  <c r="K41" i="5"/>
  <c r="O41" i="5" s="1"/>
  <c r="K37" i="5"/>
  <c r="O37" i="5" s="1"/>
  <c r="K9" i="5"/>
  <c r="K19" i="5"/>
  <c r="O19" i="5" s="1"/>
  <c r="K18" i="5"/>
  <c r="O18" i="5" s="1"/>
  <c r="K29" i="5"/>
  <c r="O29" i="5" s="1"/>
  <c r="K28" i="5"/>
  <c r="O28" i="5" s="1"/>
  <c r="K34" i="5"/>
  <c r="O34" i="5" s="1"/>
  <c r="K45" i="5"/>
  <c r="O45" i="5" s="1"/>
  <c r="K40" i="5"/>
  <c r="O40" i="5" s="1"/>
  <c r="K38" i="5"/>
  <c r="O38" i="5" s="1"/>
  <c r="K48" i="5"/>
  <c r="O48" i="5" s="1"/>
  <c r="O22" i="5"/>
  <c r="O32" i="5"/>
  <c r="O46" i="5"/>
  <c r="N19" i="5" l="1"/>
  <c r="P19" i="5" s="1"/>
  <c r="N21" i="5"/>
  <c r="P21" i="5" s="1"/>
  <c r="O21" i="5"/>
  <c r="O8" i="5"/>
  <c r="O9" i="5"/>
  <c r="M18" i="5"/>
  <c r="N30" i="5"/>
  <c r="P30" i="5" s="1"/>
  <c r="O5" i="5"/>
  <c r="N45" i="5"/>
  <c r="P45" i="5" s="1"/>
  <c r="N32" i="5"/>
  <c r="P32" i="5" s="1"/>
  <c r="N26" i="5"/>
  <c r="P26" i="5" s="1"/>
  <c r="N43" i="5"/>
  <c r="P43" i="5" s="1"/>
  <c r="N6" i="5"/>
  <c r="N11" i="5"/>
  <c r="N15" i="5"/>
  <c r="P15" i="5" s="1"/>
  <c r="N44" i="5"/>
  <c r="P44" i="5" s="1"/>
  <c r="O16" i="5"/>
  <c r="N16" i="5"/>
  <c r="M19" i="5"/>
  <c r="M20" i="5" s="1"/>
  <c r="M21" i="5" s="1"/>
  <c r="M22" i="5" s="1"/>
  <c r="M23" i="5" s="1"/>
  <c r="M24" i="5" s="1"/>
  <c r="M25" i="5" s="1"/>
  <c r="M26" i="5" s="1"/>
  <c r="M27" i="5" s="1"/>
  <c r="M28" i="5" s="1"/>
  <c r="M29" i="5" s="1"/>
  <c r="M30" i="5" s="1"/>
  <c r="M31" i="5" s="1"/>
  <c r="M32" i="5" s="1"/>
  <c r="M33" i="5" s="1"/>
  <c r="M34" i="5" s="1"/>
  <c r="M35" i="5" s="1"/>
  <c r="M36" i="5" s="1"/>
  <c r="M37" i="5" s="1"/>
  <c r="M38" i="5" s="1"/>
  <c r="M39" i="5" s="1"/>
  <c r="M40" i="5" s="1"/>
  <c r="M41" i="5" s="1"/>
  <c r="M42" i="5" s="1"/>
  <c r="M43" i="5" s="1"/>
  <c r="M44" i="5" s="1"/>
  <c r="M45" i="5" s="1"/>
  <c r="M46" i="5" s="1"/>
  <c r="M47" i="5" s="1"/>
  <c r="M48" i="5" s="1"/>
  <c r="M49" i="5" s="1"/>
  <c r="M50" i="5" s="1"/>
  <c r="O13" i="5"/>
  <c r="N31" i="5"/>
  <c r="P31" i="5" s="1"/>
  <c r="N14" i="5"/>
  <c r="P14" i="5" s="1"/>
  <c r="N9" i="5"/>
  <c r="N28" i="5"/>
  <c r="P28" i="5" s="1"/>
  <c r="N12" i="5"/>
  <c r="P12" i="5" s="1"/>
  <c r="N20" i="5"/>
  <c r="P20" i="5" s="1"/>
  <c r="N23" i="5"/>
  <c r="P23" i="5" s="1"/>
  <c r="N13" i="5"/>
  <c r="P13" i="5" s="1"/>
  <c r="N48" i="5"/>
  <c r="P48" i="5" s="1"/>
  <c r="N34" i="5"/>
  <c r="P34" i="5" s="1"/>
  <c r="N39" i="5"/>
  <c r="P39" i="5" s="1"/>
  <c r="N47" i="5"/>
  <c r="P47" i="5" s="1"/>
  <c r="N37" i="5"/>
  <c r="P37" i="5" s="1"/>
  <c r="N33" i="5"/>
  <c r="P33" i="5" s="1"/>
  <c r="O14" i="5"/>
  <c r="O7" i="5"/>
  <c r="O11" i="5"/>
  <c r="O12" i="5"/>
  <c r="N17" i="5"/>
  <c r="N24" i="5"/>
  <c r="P24" i="5" s="1"/>
  <c r="N27" i="5"/>
  <c r="P27" i="5" s="1"/>
  <c r="N22" i="5"/>
  <c r="P22" i="5" s="1"/>
  <c r="N38" i="5"/>
  <c r="P38" i="5" s="1"/>
  <c r="N50" i="5"/>
  <c r="P50" i="5" s="1"/>
  <c r="N36" i="5"/>
  <c r="P36" i="5" s="1"/>
  <c r="N46" i="5"/>
  <c r="P46" i="5" s="1"/>
  <c r="O15" i="5"/>
  <c r="O6" i="5"/>
  <c r="O4" i="5"/>
  <c r="N29" i="5"/>
  <c r="P29" i="5" s="1"/>
  <c r="N18" i="5"/>
  <c r="P18" i="5" s="1"/>
  <c r="N10" i="5"/>
  <c r="N25" i="5"/>
  <c r="P25" i="5" s="1"/>
  <c r="N7" i="5"/>
  <c r="N8" i="5"/>
  <c r="P8" i="5" s="1"/>
  <c r="N40" i="5"/>
  <c r="P40" i="5" s="1"/>
  <c r="N42" i="5"/>
  <c r="P42" i="5" s="1"/>
  <c r="N49" i="5"/>
  <c r="P49" i="5" s="1"/>
  <c r="N35" i="5"/>
  <c r="P35" i="5" s="1"/>
  <c r="N41" i="5"/>
  <c r="P41" i="5" s="1"/>
  <c r="O17" i="5"/>
  <c r="O10" i="5"/>
  <c r="N4" i="5"/>
  <c r="M4" i="5"/>
  <c r="M5" i="5" s="1"/>
  <c r="M6" i="5" s="1"/>
  <c r="M7" i="5" s="1"/>
  <c r="M8" i="5" s="1"/>
  <c r="M9" i="5" s="1"/>
  <c r="M10" i="5" s="1"/>
  <c r="M11" i="5" s="1"/>
  <c r="M12" i="5" s="1"/>
  <c r="M13" i="5" s="1"/>
  <c r="M14" i="5" s="1"/>
  <c r="M15" i="5" s="1"/>
  <c r="M16" i="5" s="1"/>
  <c r="P7" i="5"/>
  <c r="P5" i="5"/>
  <c r="P6" i="5"/>
  <c r="P16" i="5"/>
  <c r="P11" i="5"/>
  <c r="P9" i="5"/>
  <c r="P4" i="5"/>
  <c r="G9" i="4" l="1"/>
  <c r="G10" i="4"/>
  <c r="G6" i="4"/>
  <c r="G5" i="4"/>
  <c r="G7" i="4"/>
  <c r="M17" i="5"/>
  <c r="P10" i="5"/>
  <c r="P17" i="5"/>
  <c r="G8" i="4" l="1"/>
  <c r="G11" i="4"/>
</calcChain>
</file>

<file path=xl/sharedStrings.xml><?xml version="1.0" encoding="utf-8"?>
<sst xmlns="http://schemas.openxmlformats.org/spreadsheetml/2006/main" count="114" uniqueCount="92">
  <si>
    <t>Total</t>
  </si>
  <si>
    <t>Pudding cups</t>
  </si>
  <si>
    <t>Yes</t>
  </si>
  <si>
    <t>No</t>
  </si>
  <si>
    <t>Stuffed mushrooms</t>
  </si>
  <si>
    <t>Bruschetta</t>
  </si>
  <si>
    <t>Button mushrooms stuffed with cream cheese and sausage</t>
  </si>
  <si>
    <t>Wine</t>
  </si>
  <si>
    <t>2 liter bottles</t>
  </si>
  <si>
    <t>Juice boxes</t>
  </si>
  <si>
    <t>Cake</t>
  </si>
  <si>
    <t>Chicken wings</t>
  </si>
  <si>
    <t>Ice cream</t>
  </si>
  <si>
    <t>Assorted vegetables</t>
  </si>
  <si>
    <t>Email1</t>
  </si>
  <si>
    <t>Phone 1</t>
  </si>
  <si>
    <t>Email2</t>
  </si>
  <si>
    <t>Email3</t>
  </si>
  <si>
    <t>Email4</t>
  </si>
  <si>
    <t>Email5</t>
  </si>
  <si>
    <t>Email6</t>
  </si>
  <si>
    <t>Phone 2</t>
  </si>
  <si>
    <t>Phone 3</t>
  </si>
  <si>
    <t>Phone 4</t>
  </si>
  <si>
    <t>Phone 5</t>
  </si>
  <si>
    <t>Phone 6</t>
  </si>
  <si>
    <t xml:space="preserve">Tomato and basil </t>
  </si>
  <si>
    <t>Purchase from local wing shop</t>
  </si>
  <si>
    <t>Order from local bakery</t>
  </si>
  <si>
    <t>Soda</t>
  </si>
  <si>
    <t>2 pm to 4 pm</t>
  </si>
  <si>
    <t>Apple and white grape</t>
  </si>
  <si>
    <t>Purchase packaged cups: vanilla and chocolate</t>
  </si>
  <si>
    <t>Carrot sticks, celery, broccoli, cauliflower, red and green peppers</t>
  </si>
  <si>
    <t>EVENT</t>
  </si>
  <si>
    <t>DATE</t>
  </si>
  <si>
    <t>TIME</t>
  </si>
  <si>
    <t>LOCATION</t>
  </si>
  <si>
    <t>Guest List</t>
  </si>
  <si>
    <t>Person 1</t>
  </si>
  <si>
    <t>Person 2</t>
  </si>
  <si>
    <t>Person 3</t>
  </si>
  <si>
    <t>Person 4</t>
  </si>
  <si>
    <t>Person 5</t>
  </si>
  <si>
    <t>Person 6</t>
  </si>
  <si>
    <t>SUMMARY</t>
  </si>
  <si>
    <t>PER PERSON BUDGET</t>
  </si>
  <si>
    <t>Rank</t>
  </si>
  <si>
    <t>start row</t>
  </si>
  <si>
    <t>last entry</t>
  </si>
  <si>
    <t>data analysis</t>
  </si>
  <si>
    <t>TIE BREAK</t>
  </si>
  <si>
    <t>RANK</t>
  </si>
  <si>
    <t>NUM</t>
  </si>
  <si>
    <t>Assigned To</t>
  </si>
  <si>
    <t>Item</t>
  </si>
  <si>
    <t>sorted data</t>
  </si>
  <si>
    <t>Rank Sorted</t>
  </si>
  <si>
    <t>assigned to</t>
  </si>
  <si>
    <t>item</t>
  </si>
  <si>
    <t>Hdr</t>
  </si>
  <si>
    <t>results</t>
  </si>
  <si>
    <t>Text</t>
  </si>
  <si>
    <t>RSVP</t>
  </si>
  <si>
    <t># of occurences</t>
  </si>
  <si>
    <t>assorted</t>
  </si>
  <si>
    <t>Group Event Planner</t>
  </si>
  <si>
    <t>Neighborhood block party</t>
  </si>
  <si>
    <t>Person 7</t>
  </si>
  <si>
    <t>Phone 7</t>
  </si>
  <si>
    <t>Email7</t>
  </si>
  <si>
    <t>Guests</t>
  </si>
  <si>
    <t>Spending</t>
  </si>
  <si>
    <t>Flag</t>
  </si>
  <si>
    <t>Bringing</t>
  </si>
  <si>
    <t>Name</t>
  </si>
  <si>
    <t>Phone</t>
  </si>
  <si>
    <t>Email</t>
  </si>
  <si>
    <t>Shared?</t>
  </si>
  <si>
    <t>Total Cost</t>
  </si>
  <si>
    <t>Notes</t>
  </si>
  <si>
    <t>What to Bring</t>
  </si>
  <si>
    <t>My House</t>
  </si>
  <si>
    <t>Plates, Spoons, Forks</t>
  </si>
  <si>
    <t>Cups</t>
  </si>
  <si>
    <t>Paper towels</t>
  </si>
  <si>
    <t>Coffee</t>
  </si>
  <si>
    <t xml:space="preserve">Enter event details on the left; summary details appear automatically on the right. Add guests and assign them items to bring. Or share this worksheet so they can RSVP and sign up themselves. </t>
  </si>
  <si>
    <t>Missing</t>
  </si>
  <si>
    <t>Share this list with others so they can RSVP and sign up to bring items in the What to Bring worksheet. Select Share in the upper right or press ALT then YU. Save the file to OneDrive and send the link to your friends.</t>
  </si>
  <si>
    <t>Aalia Ferdous</t>
  </si>
  <si>
    <t>Peter Huggs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</si>
</sst>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5" formatCode="&quot;$&quot;#,##0_);\(&quot;$&quot;#,##0\)"/>
    <numFmt numFmtId="8" formatCode="&quot;$&quot;#,##0.00_);[Red]\(&quot;$&quot;#,##0.00\)"/>
    <numFmt numFmtId="164" formatCode="[&lt;=9999999]###\-####;\(###\)\ ###\-####"/>
    <numFmt numFmtId="165" formatCode="[$-409]mmmm\ d\,\ yyyy;@"/>
    <numFmt numFmtId="166" formatCode="0.0"/>
    <numFmt numFmtId="167" formatCode="&quot;Over Budget&quot;;;"/>
    <numFmt numFmtId="168" formatCode="&quot;RSVP = No&quot;;;"/>
  </numFmts>
  <fonts count="22" x14ac:knownFonts="1">
    <font>
      <sz val="11"/>
      <color theme="1" tint="0.24994659260841701"/>
      <name val="Calibri"/>
      <family val="2"/>
      <scheme val="minor"/>
    </font>
    <font>
      <sz val="11"/>
      <color theme="1"/>
      <name val="Calibri"/>
      <family val="2"/>
      <scheme val="minor"/>
    </font>
    <font>
      <sz val="11"/>
      <color theme="1"/>
      <name val="Calibri"/>
      <family val="2"/>
      <scheme val="minor"/>
    </font>
    <font>
      <sz val="11"/>
      <name val="Calibri"/>
      <family val="2"/>
      <scheme val="minor"/>
    </font>
    <font>
      <b/>
      <sz val="16"/>
      <color theme="1" tint="0.24994659260841701"/>
      <name val="Garamond"/>
      <family val="5"/>
      <scheme val="major"/>
    </font>
    <font>
      <sz val="12"/>
      <color theme="1" tint="0.24994659260841701"/>
      <name val="Calibri"/>
      <family val="2"/>
      <scheme val="minor"/>
    </font>
    <font>
      <sz val="11"/>
      <color rgb="FFFF0000"/>
      <name val="Calibri"/>
      <family val="2"/>
      <scheme val="minor"/>
    </font>
    <font>
      <b/>
      <sz val="12"/>
      <color theme="1" tint="0.24994659260841701"/>
      <name val="Calibri"/>
      <family val="2"/>
      <scheme val="minor"/>
    </font>
    <font>
      <sz val="12"/>
      <color theme="1" tint="0.24994659260841701"/>
      <name val="Calibri"/>
      <family val="2"/>
      <scheme val="minor"/>
    </font>
    <font>
      <b/>
      <sz val="16"/>
      <color theme="1" tint="0.24994659260841701"/>
      <name val="Garamond"/>
      <family val="5"/>
      <scheme val="major"/>
    </font>
    <font>
      <sz val="11"/>
      <color theme="1" tint="0.24994659260841701"/>
      <name val="Calibri"/>
      <family val="2"/>
      <scheme val="minor"/>
    </font>
    <font>
      <sz val="14"/>
      <name val="Calibri"/>
      <family val="2"/>
      <scheme val="minor"/>
    </font>
    <font>
      <b/>
      <sz val="12"/>
      <color theme="0"/>
      <name val="Garamond"/>
      <family val="1"/>
      <scheme val="major"/>
    </font>
    <font>
      <b/>
      <sz val="11"/>
      <color theme="1" tint="0.24994659260841701"/>
      <name val="Calibri"/>
      <family val="2"/>
      <scheme val="minor"/>
    </font>
    <font>
      <b/>
      <sz val="12"/>
      <color theme="1" tint="0.24994659260841701"/>
      <name val="Garamond"/>
      <family val="1"/>
      <scheme val="major"/>
    </font>
    <font>
      <b/>
      <sz val="11"/>
      <color theme="0"/>
      <name val="Garamond"/>
      <family val="1"/>
      <scheme val="major"/>
    </font>
    <font>
      <sz val="9"/>
      <color rgb="FF000000"/>
      <name val="Arial"/>
      <family val="2"/>
    </font>
    <font>
      <sz val="14"/>
      <color rgb="FF000000"/>
      <name val="Calibri"/>
      <family val="2"/>
      <scheme val="minor"/>
    </font>
    <font>
      <b/>
      <sz val="36"/>
      <color theme="3"/>
      <name val="Garamond"/>
      <family val="2"/>
      <scheme val="major"/>
    </font>
    <font>
      <sz val="11"/>
      <color theme="0"/>
      <name val="Calibri"/>
      <family val="2"/>
      <scheme val="minor"/>
    </font>
    <font>
      <sz val="11"/>
      <color theme="3"/>
      <name val="Calibri"/>
      <family val="2"/>
      <scheme val="minor"/>
    </font>
    <font>
      <sz val="14"/>
      <color theme="6" tint="-0.499984740745262"/>
      <name val="Calibri"/>
      <family val="2"/>
      <scheme val="minor"/>
    </font>
  </fonts>
  <fills count="7">
    <fill>
      <patternFill patternType="none"/>
    </fill>
    <fill>
      <patternFill patternType="gray125"/>
    </fill>
    <fill>
      <patternFill patternType="solid">
        <fgColor theme="4" tint="-0.499984740745262"/>
        <bgColor indexed="64"/>
      </patternFill>
    </fill>
    <fill>
      <patternFill patternType="solid">
        <fgColor theme="3"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499984740745262"/>
        <bgColor indexed="64"/>
      </patternFill>
    </fill>
  </fills>
  <borders count="8">
    <border>
      <left/>
      <right/>
      <top/>
      <bottom/>
      <diagonal/>
    </border>
    <border>
      <left/>
      <right/>
      <top style="thin">
        <color theme="1" tint="0.24994659260841701"/>
      </top>
      <bottom/>
      <diagonal/>
    </border>
    <border>
      <left/>
      <right style="thin">
        <color rgb="FF7F7F7F"/>
      </right>
      <top style="thin">
        <color rgb="FF7F7F7F"/>
      </top>
      <bottom style="thin">
        <color rgb="FF7F7F7F"/>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rgb="FF7F7F7F"/>
      </left>
      <right/>
      <top style="thin">
        <color rgb="FF7F7F7F"/>
      </top>
      <bottom style="thin">
        <color rgb="FF7F7F7F"/>
      </bottom>
      <diagonal/>
    </border>
    <border>
      <left/>
      <right/>
      <top style="thin">
        <color theme="1" tint="0.24994659260841701"/>
      </top>
      <bottom style="thin">
        <color theme="1" tint="0.24994659260841701"/>
      </bottom>
      <diagonal/>
    </border>
    <border>
      <left/>
      <right style="thick">
        <color theme="0"/>
      </right>
      <top/>
      <bottom/>
      <diagonal/>
    </border>
  </borders>
  <cellStyleXfs count="28">
    <xf numFmtId="0" fontId="0" fillId="0" borderId="0">
      <alignment horizontal="left" vertical="center" wrapText="1" indent="1"/>
    </xf>
    <xf numFmtId="0" fontId="18" fillId="0" borderId="0" applyNumberFormat="0" applyAlignment="0" applyProtection="0"/>
    <xf numFmtId="0" fontId="4" fillId="0" borderId="0" applyNumberFormat="0" applyFill="0" applyBorder="0" applyProtection="0">
      <alignment horizontal="left"/>
    </xf>
    <xf numFmtId="0" fontId="12" fillId="6" borderId="0" applyNumberFormat="0" applyBorder="0" applyProtection="0">
      <alignment horizontal="left" vertical="center" indent="1"/>
    </xf>
    <xf numFmtId="0" fontId="14" fillId="3" borderId="0" applyNumberFormat="0" applyBorder="0" applyAlignment="0" applyProtection="0"/>
    <xf numFmtId="37" fontId="10" fillId="0" borderId="0" applyFill="0" applyBorder="0" applyProtection="0">
      <alignment horizontal="center" vertical="center"/>
    </xf>
    <xf numFmtId="37" fontId="7" fillId="0" borderId="0" applyFill="0" applyBorder="0" applyProtection="0">
      <alignment horizontal="center" vertical="center"/>
    </xf>
    <xf numFmtId="8" fontId="5" fillId="0" borderId="0" applyFont="0" applyFill="0" applyBorder="0" applyProtection="0">
      <alignment horizontal="right" vertical="center" indent="1"/>
    </xf>
    <xf numFmtId="5" fontId="10" fillId="0" borderId="0" applyFont="0" applyFill="0" applyBorder="0" applyAlignment="0" applyProtection="0"/>
    <xf numFmtId="0" fontId="14" fillId="3" borderId="0" applyNumberFormat="0" applyBorder="0" applyProtection="0">
      <alignment horizontal="right" vertical="center" indent="1"/>
    </xf>
    <xf numFmtId="0" fontId="13" fillId="0" borderId="3" applyNumberFormat="0" applyFill="0" applyAlignment="0" applyProtection="0"/>
    <xf numFmtId="0" fontId="6" fillId="0" borderId="0" applyNumberFormat="0" applyFill="0" applyBorder="0" applyProtection="0">
      <alignment horizontal="right" indent="1"/>
    </xf>
    <xf numFmtId="0" fontId="20" fillId="0" borderId="0" applyNumberFormat="0" applyFill="0" applyBorder="0" applyProtection="0">
      <alignment horizontal="left" wrapText="1"/>
    </xf>
    <xf numFmtId="0" fontId="7" fillId="0" borderId="4" applyFill="0" applyAlignment="0" applyProtection="0">
      <alignment horizontal="right" vertical="center" indent="1"/>
    </xf>
    <xf numFmtId="0" fontId="15" fillId="2" borderId="0" applyNumberFormat="0" applyBorder="0" applyProtection="0">
      <alignment horizontal="center" vertical="center"/>
    </xf>
    <xf numFmtId="0" fontId="21" fillId="5" borderId="7">
      <alignment horizontal="left" vertical="top"/>
    </xf>
    <xf numFmtId="165" fontId="11" fillId="0" borderId="0" applyFont="0" applyFill="0" applyBorder="0" applyAlignment="0">
      <alignment horizontal="left"/>
    </xf>
    <xf numFmtId="164" fontId="10" fillId="0" borderId="0" applyFont="0" applyFill="0" applyBorder="0" applyAlignment="0">
      <alignment horizontal="left" vertical="center" indent="1"/>
    </xf>
    <xf numFmtId="166" fontId="10" fillId="0" borderId="0" applyFont="0" applyFill="0" applyBorder="0">
      <alignment horizontal="center" vertical="center"/>
    </xf>
    <xf numFmtId="0" fontId="3" fillId="0" borderId="0" applyFill="0" applyBorder="0">
      <alignment horizontal="left" vertical="center" indent="1"/>
    </xf>
    <xf numFmtId="37" fontId="2" fillId="0" borderId="2" applyNumberFormat="0" applyFont="0" applyFill="0" applyAlignment="0">
      <alignment horizontal="center" vertical="center"/>
    </xf>
    <xf numFmtId="37" fontId="2" fillId="0" borderId="5" applyNumberFormat="0" applyFont="0" applyFill="0" applyAlignment="0">
      <alignment horizontal="center" vertical="center"/>
    </xf>
    <xf numFmtId="167" fontId="3" fillId="0" borderId="0" applyFill="0" applyBorder="0" applyAlignment="0">
      <alignment horizontal="left" vertical="center" wrapText="1" indent="1"/>
    </xf>
    <xf numFmtId="0" fontId="10" fillId="0" borderId="0" applyNumberFormat="0" applyFont="0" applyFill="0" applyBorder="0" applyProtection="0">
      <alignment horizontal="right" indent="1"/>
    </xf>
    <xf numFmtId="168" fontId="3" fillId="0" borderId="0" applyFill="0" applyBorder="0" applyAlignment="0">
      <alignment horizontal="left" vertical="center" wrapText="1" indent="1"/>
    </xf>
    <xf numFmtId="0" fontId="10" fillId="0" borderId="0" applyNumberFormat="0" applyFill="0" applyBorder="0" applyProtection="0">
      <alignment horizontal="left" vertical="center" wrapText="1" indent="1"/>
    </xf>
    <xf numFmtId="0" fontId="10" fillId="0" borderId="0" applyNumberFormat="0" applyFill="0" applyBorder="0" applyProtection="0">
      <alignment horizontal="left" vertical="center" wrapText="1" indent="1"/>
    </xf>
    <xf numFmtId="0" fontId="19" fillId="0" borderId="0">
      <alignment horizontal="left" vertical="center" wrapText="1" indent="1"/>
    </xf>
  </cellStyleXfs>
  <cellXfs count="40">
    <xf numFmtId="0" fontId="0" fillId="0" borderId="0" xfId="0">
      <alignment horizontal="left" vertical="center" wrapText="1" indent="1"/>
    </xf>
    <xf numFmtId="0" fontId="0" fillId="0" borderId="0" xfId="0" applyAlignment="1">
      <alignment vertical="center" wrapText="1"/>
    </xf>
    <xf numFmtId="0" fontId="0" fillId="0" borderId="0" xfId="0" applyFont="1" applyFill="1" applyBorder="1" applyAlignment="1">
      <alignment horizontal="left" vertical="center" indent="1"/>
    </xf>
    <xf numFmtId="0" fontId="0" fillId="0" borderId="0" xfId="0" applyAlignment="1">
      <alignment vertical="center"/>
    </xf>
    <xf numFmtId="0" fontId="18" fillId="0" borderId="0" xfId="1" applyAlignment="1">
      <alignment vertical="center"/>
    </xf>
    <xf numFmtId="0" fontId="12" fillId="6" borderId="0" xfId="3">
      <alignment horizontal="left" vertical="center" indent="1"/>
    </xf>
    <xf numFmtId="0" fontId="8" fillId="0" borderId="0" xfId="0" applyFont="1">
      <alignment horizontal="left" vertical="center" wrapText="1" indent="1"/>
    </xf>
    <xf numFmtId="0" fontId="9" fillId="0" borderId="0" xfId="2" applyFont="1">
      <alignment horizontal="left"/>
    </xf>
    <xf numFmtId="0" fontId="18" fillId="0" borderId="0" xfId="1" applyAlignment="1">
      <alignment horizontal="right"/>
    </xf>
    <xf numFmtId="0" fontId="0" fillId="0" borderId="0" xfId="0">
      <alignment horizontal="left" vertical="center" wrapText="1" indent="1"/>
    </xf>
    <xf numFmtId="0" fontId="21" fillId="5" borderId="7" xfId="15">
      <alignment horizontal="left" vertical="top"/>
    </xf>
    <xf numFmtId="0" fontId="18" fillId="0" borderId="0" xfId="1" applyAlignment="1">
      <alignment horizontal="left" vertical="center" indent="1"/>
    </xf>
    <xf numFmtId="8" fontId="0" fillId="0" borderId="0" xfId="7" applyFont="1" applyFill="1" applyBorder="1">
      <alignment horizontal="right" vertical="center" indent="1"/>
    </xf>
    <xf numFmtId="164" fontId="0" fillId="0" borderId="0" xfId="17" applyFont="1" applyAlignment="1">
      <alignment horizontal="left" vertical="center" wrapText="1" indent="1"/>
    </xf>
    <xf numFmtId="0" fontId="4" fillId="0" borderId="0" xfId="2">
      <alignment horizontal="left"/>
    </xf>
    <xf numFmtId="167" fontId="3" fillId="0" borderId="0" xfId="22">
      <alignment horizontal="left" vertical="center" wrapText="1" indent="1"/>
    </xf>
    <xf numFmtId="0" fontId="16" fillId="0" borderId="6" xfId="0" applyFont="1" applyBorder="1" applyAlignment="1">
      <alignment horizontal="left" vertical="center" wrapText="1" indent="1"/>
    </xf>
    <xf numFmtId="0" fontId="1" fillId="0" borderId="1" xfId="0" applyFont="1" applyBorder="1">
      <alignment horizontal="left" vertical="center" wrapText="1" indent="1"/>
    </xf>
    <xf numFmtId="0" fontId="17" fillId="0" borderId="0" xfId="0" quotePrefix="1" applyFont="1" applyAlignment="1">
      <alignment horizontal="left" vertical="center" wrapText="1" indent="1"/>
    </xf>
    <xf numFmtId="0" fontId="0" fillId="4" borderId="0" xfId="0" applyFill="1" applyAlignment="1">
      <alignment horizontal="left" vertical="center" wrapText="1" indent="2"/>
    </xf>
    <xf numFmtId="0" fontId="0" fillId="0" borderId="0" xfId="0" quotePrefix="1">
      <alignment horizontal="left" vertical="center" wrapText="1" indent="1"/>
    </xf>
    <xf numFmtId="0" fontId="0" fillId="0" borderId="0" xfId="0" applyFont="1" applyFill="1" applyBorder="1" applyAlignment="1">
      <alignment vertical="center"/>
    </xf>
    <xf numFmtId="0" fontId="0" fillId="0" borderId="0" xfId="0" applyFont="1" applyFill="1" applyBorder="1">
      <alignment horizontal="left" vertical="center" wrapText="1" indent="1"/>
    </xf>
    <xf numFmtId="0" fontId="0" fillId="0" borderId="0" xfId="0" quotePrefix="1" applyFont="1" applyFill="1" applyBorder="1" applyAlignment="1">
      <alignment horizontal="left" vertical="center" wrapText="1" indent="1"/>
    </xf>
    <xf numFmtId="0" fontId="0" fillId="0" borderId="0" xfId="0" applyFont="1" applyFill="1" applyBorder="1" applyAlignment="1">
      <alignment vertical="center" wrapText="1"/>
    </xf>
    <xf numFmtId="0" fontId="18" fillId="0" borderId="0" xfId="1" applyAlignment="1">
      <alignment horizontal="left" vertical="center" wrapText="1" indent="1"/>
    </xf>
    <xf numFmtId="0" fontId="0" fillId="0" borderId="0" xfId="0" applyAlignment="1">
      <alignment horizontal="left" vertical="center" wrapText="1" indent="1"/>
    </xf>
    <xf numFmtId="8" fontId="0" fillId="0" borderId="0" xfId="7" applyFont="1">
      <alignment horizontal="right" vertical="center" indent="1"/>
    </xf>
    <xf numFmtId="0" fontId="0" fillId="0" borderId="0" xfId="0" applyFill="1">
      <alignment horizontal="left" vertical="center" wrapText="1" indent="1"/>
    </xf>
    <xf numFmtId="0" fontId="10" fillId="0" borderId="0" xfId="23">
      <alignment horizontal="right" indent="1"/>
    </xf>
    <xf numFmtId="0" fontId="7" fillId="0" borderId="4" xfId="0" applyNumberFormat="1" applyFont="1" applyFill="1" applyBorder="1" applyAlignment="1">
      <alignment horizontal="left" vertical="center" wrapText="1" indent="1"/>
    </xf>
    <xf numFmtId="8" fontId="0" fillId="0" borderId="0" xfId="0" applyNumberFormat="1" applyFont="1" applyAlignment="1">
      <alignment horizontal="right" vertical="center" indent="1"/>
    </xf>
    <xf numFmtId="168" fontId="3" fillId="0" borderId="0" xfId="24">
      <alignment horizontal="left" vertical="center" wrapText="1" indent="1"/>
    </xf>
    <xf numFmtId="0" fontId="19" fillId="0" borderId="0" xfId="27">
      <alignment horizontal="left" vertical="center" wrapText="1" indent="1"/>
    </xf>
    <xf numFmtId="167" fontId="0" fillId="0" borderId="0" xfId="22" applyFont="1" applyFill="1" applyBorder="1">
      <alignment horizontal="left" vertical="center" wrapText="1" indent="1"/>
    </xf>
    <xf numFmtId="165" fontId="21" fillId="5" borderId="7" xfId="16" applyFont="1" applyFill="1" applyBorder="1" applyAlignment="1">
      <alignment horizontal="left" vertical="top"/>
    </xf>
    <xf numFmtId="5" fontId="21" fillId="5" borderId="7" xfId="8" applyFont="1" applyFill="1" applyBorder="1" applyAlignment="1">
      <alignment horizontal="left" vertical="top"/>
    </xf>
    <xf numFmtId="0" fontId="0" fillId="0" borderId="0" xfId="0" applyNumberFormat="1">
      <alignment horizontal="left" vertical="center" wrapText="1" indent="1"/>
    </xf>
    <xf numFmtId="0" fontId="4" fillId="0" borderId="0" xfId="2">
      <alignment horizontal="left"/>
    </xf>
    <xf numFmtId="0" fontId="20" fillId="0" borderId="0" xfId="12">
      <alignment horizontal="left" wrapText="1"/>
    </xf>
  </cellXfs>
  <cellStyles count="28">
    <cellStyle name="Accent4" xfId="14" builtinId="41" customBuiltin="1"/>
    <cellStyle name="Calculation" xfId="10" builtinId="22" customBuiltin="1"/>
    <cellStyle name="Comma" xfId="5" builtinId="3" customBuiltin="1"/>
    <cellStyle name="Comma [0]" xfId="6" builtinId="6" customBuiltin="1"/>
    <cellStyle name="Currency" xfId="7" builtinId="4" customBuiltin="1"/>
    <cellStyle name="Currency [0]" xfId="8" builtinId="7" customBuiltin="1"/>
    <cellStyle name="Date" xfId="16" xr:uid="{00000000-0005-0000-0000-000007000000}"/>
    <cellStyle name="Event Details" xfId="15" xr:uid="{00000000-0005-0000-0000-000008000000}"/>
    <cellStyle name="Explanatory Text" xfId="12" builtinId="53" customBuiltin="1"/>
    <cellStyle name="Followed Hyperlink" xfId="26" builtinId="9" customBuiltin="1"/>
    <cellStyle name="Heading 1" xfId="2" builtinId="16" customBuiltin="1"/>
    <cellStyle name="Heading 2" xfId="3" builtinId="17" customBuiltin="1"/>
    <cellStyle name="Heading 3" xfId="4" builtinId="18" customBuiltin="1"/>
    <cellStyle name="Heading 4" xfId="9" builtinId="19" customBuiltin="1"/>
    <cellStyle name="Hyperlink" xfId="25" builtinId="8" customBuiltin="1"/>
    <cellStyle name="Icon set" xfId="22" xr:uid="{00000000-0005-0000-0000-000010000000}"/>
    <cellStyle name="Icon set 2" xfId="24" xr:uid="{00000000-0005-0000-0000-000011000000}"/>
    <cellStyle name="Left Border" xfId="21" xr:uid="{00000000-0005-0000-0000-000012000000}"/>
    <cellStyle name="Normal" xfId="0" builtinId="0" customBuiltin="1"/>
    <cellStyle name="Note" xfId="23" builtinId="10" customBuiltin="1"/>
    <cellStyle name="Phone" xfId="17" xr:uid="{00000000-0005-0000-0000-000015000000}"/>
    <cellStyle name="Right Border" xfId="20" xr:uid="{00000000-0005-0000-0000-000016000000}"/>
    <cellStyle name="Seating" xfId="19" xr:uid="{00000000-0005-0000-0000-000017000000}"/>
    <cellStyle name="Servings" xfId="18" xr:uid="{00000000-0005-0000-0000-000018000000}"/>
    <cellStyle name="Title" xfId="1" builtinId="15" customBuiltin="1"/>
    <cellStyle name="Total" xfId="13" builtinId="25" customBuiltin="1"/>
    <cellStyle name="Warning Text" xfId="11" builtinId="11" customBuiltin="1"/>
    <cellStyle name="zHidden text" xfId="27" xr:uid="{00000000-0005-0000-0000-00001C000000}"/>
  </cellStyles>
  <dxfs count="16">
    <dxf>
      <numFmt numFmtId="0" formatCode="General"/>
    </dxf>
    <dxf>
      <font>
        <b val="0"/>
        <i val="0"/>
        <strike val="0"/>
        <condense val="0"/>
        <extend val="0"/>
        <outline val="0"/>
        <shadow val="0"/>
        <u val="none"/>
        <vertAlign val="baseline"/>
        <sz val="11"/>
        <color theme="1" tint="0.2499465926084170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tint="0.24994659260841701"/>
        <name val="Calibri"/>
        <family val="2"/>
        <scheme val="minor"/>
      </font>
      <numFmt numFmtId="12" formatCode="&quot;$&quot;#,##0.00_);[Red]\(&quot;$&quot;#,##0.00\)"/>
      <alignment horizontal="right" vertical="center" textRotation="0" wrapText="0" indent="1" justifyLastLine="0" shrinkToFit="0" readingOrder="0"/>
    </dxf>
    <dxf>
      <font>
        <b/>
        <i val="0"/>
        <strike val="0"/>
        <condense val="0"/>
        <extend val="0"/>
        <outline val="0"/>
        <shadow val="0"/>
        <u val="none"/>
        <vertAlign val="baseline"/>
        <sz val="12"/>
        <color theme="1" tint="0.24994659260841701"/>
        <name val="Calibri"/>
        <family val="2"/>
        <scheme val="minor"/>
      </font>
      <numFmt numFmtId="0" formatCode="General"/>
      <fill>
        <patternFill patternType="none">
          <fgColor indexed="64"/>
          <bgColor indexed="65"/>
        </patternFill>
      </fill>
      <alignment horizontal="left" vertical="center" textRotation="0" wrapText="1" indent="1" justifyLastLine="0" shrinkToFit="0" readingOrder="0"/>
      <border diagonalUp="0" diagonalDown="0" outline="0">
        <left/>
        <right style="thin">
          <color theme="2" tint="-0.24994659260841701"/>
        </right>
        <top style="double">
          <color theme="2" tint="-0.24994659260841701"/>
        </top>
        <bottom style="thin">
          <color theme="2" tint="-0.24994659260841701"/>
        </bottom>
      </border>
    </dxf>
    <dxf>
      <font>
        <b/>
        <i val="0"/>
        <color theme="1" tint="0.24994659260841701"/>
      </font>
    </dxf>
    <dxf>
      <font>
        <b val="0"/>
        <i val="0"/>
        <strike val="0"/>
        <condense val="0"/>
        <extend val="0"/>
        <outline val="0"/>
        <shadow val="0"/>
        <u val="none"/>
        <vertAlign val="baseline"/>
        <sz val="11"/>
        <color theme="1" tint="0.24994659260841701"/>
        <name val="Calibri"/>
        <scheme val="minor"/>
      </font>
    </dxf>
    <dxf>
      <alignment horizontal="left" vertical="center" textRotation="0" wrapText="1" indent="1" justifyLastLine="0" shrinkToFit="0" readingOrder="0"/>
    </dxf>
    <dxf>
      <font>
        <b val="0"/>
        <i val="0"/>
        <strike val="0"/>
        <condense val="0"/>
        <extend val="0"/>
        <outline val="0"/>
        <shadow val="0"/>
        <u val="none"/>
        <vertAlign val="baseline"/>
        <sz val="11"/>
        <color theme="1" tint="0.24994659260841701"/>
        <name val="Calibri"/>
        <scheme val="minor"/>
      </font>
      <fill>
        <patternFill patternType="none">
          <fgColor indexed="64"/>
          <bgColor indexed="65"/>
        </patternFill>
      </fill>
    </dxf>
    <dxf>
      <font>
        <b val="0"/>
        <i val="0"/>
        <strike val="0"/>
        <condense val="0"/>
        <extend val="0"/>
        <outline val="0"/>
        <shadow val="0"/>
        <u val="none"/>
        <vertAlign val="baseline"/>
        <sz val="11"/>
        <color theme="1" tint="0.24994659260841701"/>
        <name val="Calibri"/>
        <scheme val="minor"/>
      </font>
      <fill>
        <patternFill patternType="none">
          <fgColor indexed="64"/>
          <bgColor indexed="65"/>
        </patternFill>
      </fill>
    </dxf>
    <dxf>
      <font>
        <b val="0"/>
        <i val="0"/>
        <strike val="0"/>
        <condense val="0"/>
        <extend val="0"/>
        <outline val="0"/>
        <shadow val="0"/>
        <u val="none"/>
        <vertAlign val="baseline"/>
        <sz val="11"/>
        <color theme="1" tint="0.24994659260841701"/>
        <name val="Calibri"/>
        <scheme val="minor"/>
      </font>
      <fill>
        <patternFill patternType="none">
          <fgColor indexed="64"/>
          <bgColor indexed="65"/>
        </patternFill>
      </fill>
      <alignment horizontal="left" vertical="center" textRotation="0" wrapText="1" indent="1" justifyLastLine="0" shrinkToFit="0" readingOrder="0"/>
    </dxf>
    <dxf>
      <font>
        <b val="0"/>
        <i val="0"/>
        <strike val="0"/>
        <condense val="0"/>
        <extend val="0"/>
        <outline val="0"/>
        <shadow val="0"/>
        <u val="none"/>
        <vertAlign val="baseline"/>
        <sz val="11"/>
        <color theme="1" tint="0.24994659260841701"/>
        <name val="Calibri"/>
        <scheme val="minor"/>
      </font>
      <fill>
        <patternFill patternType="none">
          <fgColor indexed="64"/>
          <bgColor indexed="65"/>
        </patternFill>
      </fill>
    </dxf>
    <dxf>
      <font>
        <b val="0"/>
        <i val="0"/>
        <strike val="0"/>
        <condense val="0"/>
        <extend val="0"/>
        <outline val="0"/>
        <shadow val="0"/>
        <u val="none"/>
        <vertAlign val="baseline"/>
        <sz val="11"/>
        <color theme="1" tint="0.24994659260841701"/>
        <name val="Calibri"/>
        <scheme val="minor"/>
      </font>
      <fill>
        <patternFill patternType="none">
          <fgColor indexed="64"/>
          <bgColor indexed="65"/>
        </patternFill>
      </fill>
    </dxf>
    <dxf>
      <font>
        <b/>
        <i val="0"/>
      </font>
    </dxf>
    <dxf>
      <font>
        <b/>
        <i val="0"/>
        <color theme="1" tint="0.24994659260841701"/>
      </font>
      <border>
        <top style="double">
          <color theme="1" tint="0.24994659260841701"/>
        </top>
      </border>
    </dxf>
    <dxf>
      <font>
        <b/>
        <i val="0"/>
        <color theme="0"/>
      </font>
      <fill>
        <patternFill patternType="solid">
          <fgColor theme="4"/>
          <bgColor theme="6" tint="-0.499984740745262"/>
        </patternFill>
      </fill>
      <border diagonalUp="0" diagonalDown="0">
        <left/>
        <right/>
        <top/>
        <bottom style="thin">
          <color theme="1" tint="0.24994659260841701"/>
        </bottom>
        <vertical/>
        <horizontal/>
      </border>
    </dxf>
    <dxf>
      <font>
        <color theme="1"/>
      </font>
      <border>
        <left style="thin">
          <color theme="1" tint="0.24994659260841701"/>
        </left>
        <right style="thin">
          <color theme="1" tint="0.24994659260841701"/>
        </right>
        <top style="thin">
          <color theme="1" tint="0.24994659260841701"/>
        </top>
        <bottom style="thin">
          <color theme="1" tint="0.24994659260841701"/>
        </bottom>
        <vertical/>
        <horizontal style="thin">
          <color theme="1" tint="0.24994659260841701"/>
        </horizontal>
      </border>
    </dxf>
  </dxfs>
  <tableStyles count="1" defaultTableStyle="Group Event Planner" defaultPivotStyle="PivotStyleLight16">
    <tableStyle name="Group Event Planner" pivot="0" count="4" xr9:uid="{00000000-0011-0000-FFFF-FFFF00000000}">
      <tableStyleElement type="wholeTable" dxfId="15"/>
      <tableStyleElement type="headerRow" dxfId="14"/>
      <tableStyleElement type="totalRow" dxfId="13"/>
      <tableStyleElement type="lastColumn"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266700</xdr:colOff>
      <xdr:row>0</xdr:row>
      <xdr:rowOff>527050</xdr:rowOff>
    </xdr:from>
    <xdr:to>
      <xdr:col>7</xdr:col>
      <xdr:colOff>66675</xdr:colOff>
      <xdr:row>4</xdr:row>
      <xdr:rowOff>180975</xdr:rowOff>
    </xdr:to>
    <xdr:sp macro="" textlink="">
      <xdr:nvSpPr>
        <xdr:cNvPr id="3" name="Speech Bubble: Rectangle with Corners Rounded 2" descr="Share this list with others so they can RSVP and sign up to bring items in the What to Bring worksheet. Select Share in the upper right or press ALT then YU. Save the file to OneDrive and send the link to your friends">
          <a:extLst>
            <a:ext uri="{FF2B5EF4-FFF2-40B4-BE49-F238E27FC236}">
              <a16:creationId xmlns:a16="http://schemas.microsoft.com/office/drawing/2014/main" id="{AA6A8F13-7763-473E-9715-CB8083BB25EF}"/>
            </a:ext>
          </a:extLst>
        </xdr:cNvPr>
        <xdr:cNvSpPr/>
      </xdr:nvSpPr>
      <xdr:spPr>
        <a:xfrm>
          <a:off x="8020050" y="527050"/>
          <a:ext cx="2324100" cy="1425575"/>
        </a:xfrm>
        <a:prstGeom prst="wedgeRoundRectCallout">
          <a:avLst>
            <a:gd name="adj1" fmla="val -59576"/>
            <a:gd name="adj2" fmla="val -20593"/>
            <a:gd name="adj3" fmla="val 16667"/>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2"/>
              </a:solidFill>
            </a:rPr>
            <a:t>Share this list with others so they can RSVP and sign up to bring items in the What to Bring worksheet. Select Share in the upper right or press ALT then YU. Save the file to OneDrive and send the link to your friends.</a:t>
          </a:r>
        </a:p>
      </xdr:txBody>
    </xdr:sp>
    <xdr:clientData fPrintsWithSheet="0"/>
  </xdr:twoCellAnchor>
  <xdr:twoCellAnchor editAs="oneCell">
    <xdr:from>
      <xdr:col>6</xdr:col>
      <xdr:colOff>2495549</xdr:colOff>
      <xdr:row>1</xdr:row>
      <xdr:rowOff>380999</xdr:rowOff>
    </xdr:from>
    <xdr:to>
      <xdr:col>8</xdr:col>
      <xdr:colOff>535151</xdr:colOff>
      <xdr:row>4</xdr:row>
      <xdr:rowOff>60959</xdr:rowOff>
    </xdr:to>
    <xdr:pic>
      <xdr:nvPicPr>
        <xdr:cNvPr id="5" name="Picture 4" descr="Share">
          <a:extLst>
            <a:ext uri="{FF2B5EF4-FFF2-40B4-BE49-F238E27FC236}">
              <a16:creationId xmlns:a16="http://schemas.microsoft.com/office/drawing/2014/main" id="{C37418DB-7285-4AE6-BF69-330B28974A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23549" y="1015999"/>
          <a:ext cx="859002" cy="822960"/>
        </a:xfrm>
        <a:prstGeom prst="rect">
          <a:avLst/>
        </a:prstGeom>
      </xdr:spPr>
    </xdr:pic>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0000000}" name="EventSummary" displayName="EventSummary" ref="D4:G11" headerRowCellStyle="Heading 2">
  <tableColumns count="4">
    <tableColumn id="1" xr3:uid="{00000000-0010-0000-0000-000001000000}" name="Guests" totalsRowLabel="Total">
      <calculatedColumnFormula>IFERROR(IF(LEN(INDEX(GuestList[#All],ROW($A1),1))=0,"",INDEX(GuestList[#All],ROW($A1),1)),"")</calculatedColumnFormula>
    </tableColumn>
    <tableColumn id="5" xr3:uid="{00000000-0010-0000-0000-000005000000}" name="Spending" totalsRowFunction="sum">
      <calculatedColumnFormula>IFERROR(IF(LEN(EventSummary[Guests])=0,"",SUMIFS(WhatToBring[Total Cost],WhatToBring[Assigned To],EventSummary[[#This Row],[Guests]])),"")</calculatedColumnFormula>
    </tableColumn>
    <tableColumn id="2" xr3:uid="{00000000-0010-0000-0000-000002000000}" name="Flag" totalsRowFunction="sum">
      <calculatedColumnFormula>IFERROR(IF(LEN(EventSummary[Guests])=0,"",IF(EventSummary[[#This Row],[Spending]]&gt;PER_PERSON_BUDGET,1,0)),"")</calculatedColumnFormula>
    </tableColumn>
    <tableColumn id="3" xr3:uid="{00000000-0010-0000-0000-000003000000}" name="Bringing" dataDxfId="11">
      <calculatedColumnFormula>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calculatedColumnFormula>
    </tableColumn>
  </tableColumns>
  <tableStyleInfo name="Group Event Planner" showFirstColumn="0" showLastColumn="0" showRowStripes="1" showColumnStripes="0"/>
  <extLst>
    <ext xmlns:x14="http://schemas.microsoft.com/office/spreadsheetml/2009/9/main" uri="{504A1905-F514-4f6f-8877-14C23A59335A}">
      <x14:table altTextSummary="Guest attendance summary is in this table. Table includes guest names, spending amount, spending amount compared to per person budget, and a list of items guest is bringing"/>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GuestList" displayName="GuestList" ref="B2:F9" totalsRowShown="0" headerRowCellStyle="Heading 2">
  <autoFilter ref="B2:F9" xr:uid="{00000000-0009-0000-0100-000001000000}"/>
  <tableColumns count="5">
    <tableColumn id="1" xr3:uid="{00000000-0010-0000-0100-000001000000}" name="Name"/>
    <tableColumn id="6" xr3:uid="{00000000-0010-0000-0100-000006000000}" name="Phone" dataCellStyle="Phone"/>
    <tableColumn id="11" xr3:uid="{00000000-0010-0000-0100-00000B000000}" name="Email"/>
    <tableColumn id="2" xr3:uid="{00000000-0010-0000-0100-000002000000}" name="Shared?"/>
    <tableColumn id="7" xr3:uid="{00000000-0010-0000-0100-000007000000}" name="RSVP"/>
  </tableColumns>
  <tableStyleInfo name="Group Event Planner" showFirstColumn="0" showLastColumn="1" showRowStripes="1" showColumnStripes="1"/>
  <extLst>
    <ext xmlns:x14="http://schemas.microsoft.com/office/spreadsheetml/2009/9/main" uri="{504A1905-F514-4f6f-8877-14C23A59335A}">
      <x14:table altTextSummary="Enter guest Name, Phone number, and Email address. Indicate if the workbok is Shared and mark RSVP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ataAnalysis" displayName="DataAnalysis" ref="D3:H50" totalsRowShown="0">
  <autoFilter ref="D3:H50" xr:uid="{00000000-0009-0000-0100-000004000000}"/>
  <tableColumns count="5">
    <tableColumn id="1" xr3:uid="{00000000-0010-0000-0200-000001000000}" name="TIE BREAK" dataDxfId="10">
      <calculatedColumnFormula>IFERROR(RANK(E4,DataAnalysis[RANK])+SUMPRODUCT(--(E4=DataAnalysis[RANK]),--(H4&lt;DataAnalysis[NUM])),"")</calculatedColumnFormula>
    </tableColumn>
    <tableColumn id="2" xr3:uid="{00000000-0010-0000-0200-000002000000}" name="RANK" dataDxfId="9">
      <calculatedColumnFormula>IFERROR(IF(COUNTIF(DataAnalysis[Assigned To],"&lt;="&amp;DataAnalysis[Assigned To])=0,"",COUNTIF(DataAnalysis[Assigned To],"&lt;="&amp;DataAnalysis[Assigned To])),"")</calculatedColumnFormula>
    </tableColumn>
    <tableColumn id="3" xr3:uid="{00000000-0010-0000-0200-000003000000}" name="Assigned To" dataDxfId="8">
      <calculatedColumnFormula>IFERROR(IF(ISBLANK(INDEX(WhatToBring[],last_entry-start_row-DataAnalysis[[#This Row],[NUM]]+1,3)),"",INDEX(WhatToBring[],last_entry-start_row-DataAnalysis[[#This Row],[NUM]]+1,3)),"")</calculatedColumnFormula>
    </tableColumn>
    <tableColumn id="4" xr3:uid="{00000000-0010-0000-0200-000004000000}" name="Item">
      <calculatedColumnFormula>IFERROR(IF(ISBLANK(INDEX(WhatToBring[#All],last_entry-start_row-DataAnalysis[NUM]+2,1)),"",INDEX(WhatToBring[#All],last_entry-start_row-DataAnalysis[NUM]+2,1)),"")</calculatedColumnFormula>
    </tableColumn>
    <tableColumn id="6" xr3:uid="{00000000-0010-0000-0200-000006000000}" name="NUM" dataDxfId="7"/>
  </tableColumns>
  <tableStyleInfo name="Group Event Planner"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SortedData" displayName="SortedData" ref="J3:P50" totalsRowShown="0">
  <autoFilter ref="J3:P50" xr:uid="{00000000-0009-0000-0100-000005000000}"/>
  <tableColumns count="7">
    <tableColumn id="1" xr3:uid="{00000000-0010-0000-0300-000001000000}" name="Rank Sorted">
      <calculatedColumnFormula>IFERROR(DataAnalysis[[#This Row],[NUM]]+1,"")</calculatedColumnFormula>
    </tableColumn>
    <tableColumn id="2" xr3:uid="{00000000-0010-0000-0300-000002000000}" name="assigned to">
      <calculatedColumnFormula>IFERROR(VLOOKUP(SortedData[Rank Sorted],DataAnalysis[],3,0),"")</calculatedColumnFormula>
    </tableColumn>
    <tableColumn id="3" xr3:uid="{00000000-0010-0000-0300-000003000000}" name="item">
      <calculatedColumnFormula>IFERROR(VLOOKUP(SortedData[Rank Sorted],DataAnalysis[],4,0),"")</calculatedColumnFormula>
    </tableColumn>
    <tableColumn id="4" xr3:uid="{00000000-0010-0000-0300-000004000000}" name="Hdr">
      <calculatedColumnFormula>IF(K4=K3,M3,"")&amp;REPT(SortedData[[#This Row],[item]]&amp;", ",SortedData[[#This Row],[item]]&lt;&gt;"")</calculatedColumnFormula>
    </tableColumn>
    <tableColumn id="5" xr3:uid="{00000000-0010-0000-0300-000005000000}" name="results">
      <calculatedColumnFormula>IF(COUNTIF(K$4:K4,K4)=1,K4,"")</calculatedColumnFormula>
    </tableColumn>
    <tableColumn id="8" xr3:uid="{00000000-0010-0000-0300-000008000000}" name="# of occurences">
      <calculatedColumnFormula>IFERROR(IF(LEN(SortedData[assigned to])=0,"",COUNTIF(SortedData[assigned to],K4)),"")</calculatedColumnFormula>
    </tableColumn>
    <tableColumn id="6" xr3:uid="{00000000-0010-0000-0300-000006000000}" name="Text" dataDxfId="6">
      <calculatedColumnFormula>IFERROR(IF(LEN($N4)&gt;0,LEFT(INDIRECT("DataAnalysis!M"&amp;ROW(SortedData[[#This Row],[results]])+SortedData[[#This Row],['# of occurences]]-1),LEN(INDIRECT("DataAnalysis!M"&amp;ROW(SortedData[[#This Row],[results]])+SortedData[[#This Row],['# of occurences]]-1))-2),""),"")</calculatedColumnFormula>
    </tableColumn>
  </tableColumns>
  <tableStyleInfo name="Group Event Planner"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4000000}" name="WhatToBring" displayName="WhatToBring" ref="B2:G17" totalsRowCount="1">
  <autoFilter ref="B2:G16" xr:uid="{00000000-0009-0000-0100-000002000000}"/>
  <tableColumns count="6">
    <tableColumn id="1" xr3:uid="{00000000-0010-0000-0400-000001000000}" name="Item" totalsRowLabel="Total" totalsRowDxfId="3"/>
    <tableColumn id="6" xr3:uid="{00000000-0010-0000-0400-000006000000}" name="Total Cost" totalsRowFunction="sum" dataDxfId="5" totalsRowDxfId="2" dataCellStyle="Currency"/>
    <tableColumn id="8" xr3:uid="{00000000-0010-0000-0400-000008000000}" name="Assigned To"/>
    <tableColumn id="5" xr3:uid="{00000000-0010-0000-0400-000005000000}" name="Notes"/>
    <tableColumn id="2" xr3:uid="{00000000-0010-0000-0400-000002000000}" name="Rank" totalsRowDxfId="1">
      <calculatedColumnFormula>COUNTIF(WhatToBring[Assigned To],"&lt;="&amp;WhatToBring[Assigned To])</calculatedColumnFormula>
    </tableColumn>
    <tableColumn id="3" xr3:uid="{00000000-0010-0000-0400-000003000000}" name="Missing" totalsRowDxfId="0" dataCellStyle="Icon set 2">
      <calculatedColumnFormula>IFERROR(IF(LEN(WhatToBring[Assigned To])&gt;0,IF(VLOOKUP(WhatToBring[[#This Row],[Assigned To]],GuestList[],5,FALSE)="No",1,""),""),"")</calculatedColumnFormula>
    </tableColumn>
  </tableColumns>
  <tableStyleInfo name="Group Event Planner" showFirstColumn="0" showLastColumn="1" showRowStripes="1" showColumnStripes="1"/>
  <extLst>
    <ext xmlns:x14="http://schemas.microsoft.com/office/spreadsheetml/2009/9/main" uri="{504A1905-F514-4f6f-8877-14C23A59335A}">
      <x14:table altTextSummary="Enter Items their Total Costs, &amp; Assigned To from the Guest List. Add any Notes. Warning will automatically appear in column G if someone is assigned an item but their RSVP is No"/>
    </ext>
  </extLst>
</table>
</file>

<file path=xl/theme/theme1.xml><?xml version="1.0" encoding="utf-8"?>
<a:theme xmlns:a="http://schemas.openxmlformats.org/drawingml/2006/main" name="(71)PartyPlannerTheme">
  <a:themeElements>
    <a:clrScheme name="Custom 7">
      <a:dk1>
        <a:sysClr val="windowText" lastClr="000000"/>
      </a:dk1>
      <a:lt1>
        <a:sysClr val="window" lastClr="FFFFFF"/>
      </a:lt1>
      <a:dk2>
        <a:srgbClr val="3F3F3F"/>
      </a:dk2>
      <a:lt2>
        <a:srgbClr val="E7E6E6"/>
      </a:lt2>
      <a:accent1>
        <a:srgbClr val="7DB3BE"/>
      </a:accent1>
      <a:accent2>
        <a:srgbClr val="E8581D"/>
      </a:accent2>
      <a:accent3>
        <a:srgbClr val="C3CE00"/>
      </a:accent3>
      <a:accent4>
        <a:srgbClr val="007F7B"/>
      </a:accent4>
      <a:accent5>
        <a:srgbClr val="524E88"/>
      </a:accent5>
      <a:accent6>
        <a:srgbClr val="BEB675"/>
      </a:accent6>
      <a:hlink>
        <a:srgbClr val="0563C1"/>
      </a:hlink>
      <a:folHlink>
        <a:srgbClr val="954F72"/>
      </a:folHlink>
    </a:clrScheme>
    <a:fontScheme name="Party Planner">
      <a:majorFont>
        <a:latin typeface="Garamond"/>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71)PartyPlannerTheme" id="{B5AD53F2-01B2-4AE1-A16D-16272093A9A8}" vid="{9E86D3EB-4C46-474C-B5AA-EC81FD0012F9}"/>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autoPageBreaks="0"/>
  </sheetPr>
  <dimension ref="A1:G12"/>
  <sheetViews>
    <sheetView showGridLines="0" tabSelected="1" zoomScale="80" zoomScaleNormal="80" workbookViewId="0">
      <selection activeCell="K9" sqref="K9"/>
    </sheetView>
  </sheetViews>
  <sheetFormatPr defaultColWidth="8.7109375" defaultRowHeight="30" customHeight="1" x14ac:dyDescent="0.25"/>
  <cols>
    <col min="1" max="1" width="2.7109375" customWidth="1"/>
    <col min="2" max="2" width="50.7109375" customWidth="1"/>
    <col min="3" max="3" width="2.7109375" customWidth="1"/>
    <col min="4" max="4" width="23.5703125" customWidth="1"/>
    <col min="5" max="5" width="16.42578125" customWidth="1"/>
    <col min="6" max="6" width="18.7109375" customWidth="1"/>
    <col min="7" max="7" width="57.42578125" customWidth="1"/>
    <col min="8" max="8" width="2.7109375" customWidth="1"/>
  </cols>
  <sheetData>
    <row r="1" spans="1:7" s="9" customFormat="1" ht="50.1" customHeight="1" x14ac:dyDescent="0.7">
      <c r="A1" s="4"/>
      <c r="B1" s="4" t="s">
        <v>66</v>
      </c>
      <c r="C1" s="25"/>
      <c r="D1" s="8"/>
      <c r="E1" s="4"/>
      <c r="F1" s="4"/>
      <c r="G1" s="4"/>
    </row>
    <row r="2" spans="1:7" ht="35.450000000000003" customHeight="1" x14ac:dyDescent="0.25">
      <c r="B2" s="39" t="s">
        <v>87</v>
      </c>
      <c r="C2" s="39"/>
      <c r="D2" s="39"/>
      <c r="E2" s="39"/>
      <c r="F2" s="39"/>
      <c r="G2" s="39"/>
    </row>
    <row r="3" spans="1:7" s="9" customFormat="1" ht="54.95" customHeight="1" x14ac:dyDescent="0.35">
      <c r="B3" s="7" t="s">
        <v>34</v>
      </c>
      <c r="D3" s="38" t="s">
        <v>45</v>
      </c>
      <c r="E3" s="38"/>
      <c r="F3" s="38"/>
      <c r="G3" s="29" t="str">
        <f>"Outstanding RSVPS: "&amp;OutstandingRSVPs</f>
        <v>Outstanding RSVPS: 1</v>
      </c>
    </row>
    <row r="4" spans="1:7" s="9" customFormat="1" ht="30" customHeight="1" x14ac:dyDescent="0.25">
      <c r="B4" s="10" t="s">
        <v>67</v>
      </c>
      <c r="D4" s="5" t="s">
        <v>71</v>
      </c>
      <c r="E4" s="5" t="s">
        <v>72</v>
      </c>
      <c r="F4" s="5" t="s">
        <v>73</v>
      </c>
      <c r="G4" s="5" t="s">
        <v>74</v>
      </c>
    </row>
    <row r="5" spans="1:7" s="9" customFormat="1" ht="30" customHeight="1" x14ac:dyDescent="0.35">
      <c r="B5" s="7" t="s">
        <v>35</v>
      </c>
      <c r="D5" s="2" t="str">
        <f>IFERROR(IF(LEN(INDEX(GuestList[#All],ROW($A1),1))=0,"",INDEX(GuestList[#All],ROW($A1),1)),"")</f>
        <v>Name</v>
      </c>
      <c r="E5" s="12">
        <f>IFERROR(IF(LEN(EventSummary[Guests])=0,"",SUMIFS(WhatToBring[Total Cost],WhatToBring[Assigned To],EventSummary[[#This Row],[Guests]])),"")</f>
        <v>0</v>
      </c>
      <c r="F5" s="34">
        <f>IFERROR(IF(LEN(EventSummary[Guests])=0,"",IF(EventSummary[[#This Row],[Spending]]&gt;PER_PERSON_BUDGET,1,0)),"")</f>
        <v>0</v>
      </c>
      <c r="G5" s="22" t="str">
        <f>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
      </c>
    </row>
    <row r="6" spans="1:7" s="9" customFormat="1" ht="30" customHeight="1" x14ac:dyDescent="0.25">
      <c r="B6" s="35">
        <f ca="1">TODAY()</f>
        <v>43196</v>
      </c>
      <c r="D6" s="2" t="str">
        <f>IFERROR(IF(LEN(INDEX(GuestList[#All],ROW($A2),1))=0,"",INDEX(GuestList[#All],ROW($A2),1)),"")</f>
        <v>Aalia Ferdous</v>
      </c>
      <c r="E6" s="12">
        <f>IFERROR(IF(LEN(EventSummary[Guests])=0,"",SUMIFS(WhatToBring[Total Cost],WhatToBring[Assigned To],EventSummary[[#This Row],[Guests]])),"")</f>
        <v>0</v>
      </c>
      <c r="F6" s="34">
        <f>IFERROR(IF(LEN(EventSummary[Guests])=0,"",IF(EventSummary[[#This Row],[Spending]]&gt;PER_PERSON_BUDGET,1,0)),"")</f>
        <v>0</v>
      </c>
      <c r="G6" s="22" t="str">
        <f ca="1">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Soda</v>
      </c>
    </row>
    <row r="7" spans="1:7" s="9" customFormat="1" ht="30" customHeight="1" x14ac:dyDescent="0.35">
      <c r="B7" s="7" t="s">
        <v>36</v>
      </c>
      <c r="D7" s="2" t="str">
        <f>IFERROR(IF(LEN(INDEX(GuestList[#All],ROW($A3),1))=0,"",INDEX(GuestList[#All],ROW($A3),1)),"")</f>
        <v>Peter Huggs</v>
      </c>
      <c r="E7" s="12">
        <f>IFERROR(IF(LEN(EventSummary[Guests])=0,"",SUMIFS(WhatToBring[Total Cost],WhatToBring[Assigned To],EventSummary[[#This Row],[Guests]])),"")</f>
        <v>0</v>
      </c>
      <c r="F7" s="34">
        <f>IFERROR(IF(LEN(EventSummary[Guests])=0,"",IF(EventSummary[[#This Row],[Spending]]&gt;PER_PERSON_BUDGET,1,0)),"")</f>
        <v>0</v>
      </c>
      <c r="G7" s="22" t="str">
        <f>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
      </c>
    </row>
    <row r="8" spans="1:7" s="9" customFormat="1" ht="30" customHeight="1" x14ac:dyDescent="0.25">
      <c r="B8" s="10" t="s">
        <v>30</v>
      </c>
      <c r="D8" s="2" t="str">
        <f>IFERROR(IF(LEN(INDEX(GuestList[#All],ROW($A4),1))=0,"",INDEX(GuestList[#All],ROW($A4),1)),"")</f>
        <v>Person 3</v>
      </c>
      <c r="E8" s="12">
        <f>IFERROR(IF(LEN(EventSummary[Guests])=0,"",SUMIFS(WhatToBring[Total Cost],WhatToBring[Assigned To],EventSummary[[#This Row],[Guests]])),"")</f>
        <v>10</v>
      </c>
      <c r="F8" s="34">
        <f>IFERROR(IF(LEN(EventSummary[Guests])=0,"",IF(EventSummary[[#This Row],[Spending]]&gt;PER_PERSON_BUDGET,1,0)),"")</f>
        <v>0</v>
      </c>
      <c r="G8" s="22" t="str">
        <f ca="1">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Ice cream</v>
      </c>
    </row>
    <row r="9" spans="1:7" s="9" customFormat="1" ht="30" customHeight="1" x14ac:dyDescent="0.35">
      <c r="B9" s="7" t="s">
        <v>37</v>
      </c>
      <c r="D9" s="2" t="str">
        <f>IFERROR(IF(LEN(INDEX(GuestList[#All],ROW($A5),1))=0,"",INDEX(GuestList[#All],ROW($A5),1)),"")</f>
        <v>Person 4</v>
      </c>
      <c r="E9" s="12">
        <f>IFERROR(IF(LEN(EventSummary[Guests])=0,"",SUMIFS(WhatToBring[Total Cost],WhatToBring[Assigned To],EventSummary[[#This Row],[Guests]])),"")</f>
        <v>0</v>
      </c>
      <c r="F9" s="34">
        <f>IFERROR(IF(LEN(EventSummary[Guests])=0,"",IF(EventSummary[[#This Row],[Spending]]&gt;PER_PERSON_BUDGET,1,0)),"")</f>
        <v>0</v>
      </c>
      <c r="G9" s="22" t="str">
        <f>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
      </c>
    </row>
    <row r="10" spans="1:7" s="9" customFormat="1" ht="30" customHeight="1" x14ac:dyDescent="0.25">
      <c r="B10" s="10" t="s">
        <v>82</v>
      </c>
      <c r="D10" s="2" t="str">
        <f>IFERROR(IF(LEN(INDEX(GuestList[#All],ROW($A6),1))=0,"",INDEX(GuestList[#All],ROW($A6),1)),"")</f>
        <v>Person 5</v>
      </c>
      <c r="E10" s="12">
        <f>IFERROR(IF(LEN(EventSummary[Guests])=0,"",SUMIFS(WhatToBring[Total Cost],WhatToBring[Assigned To],EventSummary[[#This Row],[Guests]])),"")</f>
        <v>51</v>
      </c>
      <c r="F10" s="34">
        <f>IFERROR(IF(LEN(EventSummary[Guests])=0,"",IF(EventSummary[[#This Row],[Spending]]&gt;PER_PERSON_BUDGET,1,0)),"")</f>
        <v>1</v>
      </c>
      <c r="G10" s="22" t="str">
        <f ca="1">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Paper towels, Coffee, Cups, Plates, Spoons, Forks, Stuffed mushrooms</v>
      </c>
    </row>
    <row r="11" spans="1:7" s="9" customFormat="1" ht="30" customHeight="1" x14ac:dyDescent="0.35">
      <c r="B11" s="14" t="s">
        <v>46</v>
      </c>
      <c r="D11" s="2" t="str">
        <f>IFERROR(IF(LEN(INDEX(GuestList[#All],ROW($A7),1))=0,"",INDEX(GuestList[#All],ROW($A7),1)),"")</f>
        <v>Person 6</v>
      </c>
      <c r="E11" s="12">
        <f>IFERROR(IF(LEN(EventSummary[Guests])=0,"",SUMIFS(WhatToBring[Total Cost],WhatToBring[Assigned To],EventSummary[[#This Row],[Guests]])),"")</f>
        <v>22</v>
      </c>
      <c r="F11" s="34">
        <f>IFERROR(IF(LEN(EventSummary[Guests])=0,"",IF(EventSummary[[#This Row],[Spending]]&gt;PER_PERSON_BUDGET,1,0)),"")</f>
        <v>1</v>
      </c>
      <c r="G11" s="22" t="str">
        <f ca="1">IFERROR(IF(AND(VLOOKUP(EventSummary[[#This Row],[Guests]],GuestList[],5,FALSE)="No", EventSummary[[#This Row],[Spending]]&gt;0), CONCATENATE("Not Attending but signed up to bring ",VLOOKUP(EventSummary[[#This Row],[Guests]],SortedData[[results]:[Text]],3,FALSE)),IF(VLOOKUP(EventSummary[[#This Row],[Guests]],GuestList[],5,FALSE)="No","Not Attending",VLOOKUP(EventSummary[[#This Row],[Guests]],SortedData[[results]:[Text]],3,FALSE))),"")</f>
        <v>Bruschetta</v>
      </c>
    </row>
    <row r="12" spans="1:7" s="9" customFormat="1" ht="30" customHeight="1" x14ac:dyDescent="0.25">
      <c r="B12" s="36">
        <v>20</v>
      </c>
      <c r="D12" s="2"/>
      <c r="E12" s="12"/>
      <c r="F12" s="15"/>
      <c r="G12" s="6"/>
    </row>
  </sheetData>
  <mergeCells count="2">
    <mergeCell ref="D3:F3"/>
    <mergeCell ref="B2:G2"/>
  </mergeCells>
  <conditionalFormatting sqref="G3">
    <cfRule type="expression" dxfId="4" priority="5">
      <formula>OutstandingRSVPs&gt;0</formula>
    </cfRule>
  </conditionalFormatting>
  <dataValidations count="17">
    <dataValidation allowBlank="1" showInputMessage="1" showErrorMessage="1" prompt="Title of this worksheet is in this cell" sqref="B1" xr:uid="{00000000-0002-0000-0000-000000000000}"/>
    <dataValidation allowBlank="1" showInputMessage="1" showErrorMessage="1" prompt="Enter Event in cell below" sqref="B3" xr:uid="{00000000-0002-0000-0000-000001000000}"/>
    <dataValidation allowBlank="1" showInputMessage="1" showErrorMessage="1" prompt="Enter Event in this cell" sqref="B4" xr:uid="{00000000-0002-0000-0000-000002000000}"/>
    <dataValidation allowBlank="1" showInputMessage="1" showErrorMessage="1" prompt="Enter Date in cell below" sqref="B5" xr:uid="{00000000-0002-0000-0000-000003000000}"/>
    <dataValidation allowBlank="1" showInputMessage="1" showErrorMessage="1" prompt="Enter Date in this cell" sqref="B6" xr:uid="{00000000-0002-0000-0000-000004000000}"/>
    <dataValidation allowBlank="1" showInputMessage="1" showErrorMessage="1" prompt="Enter Time in cell below" sqref="B7" xr:uid="{00000000-0002-0000-0000-000005000000}"/>
    <dataValidation allowBlank="1" showInputMessage="1" showErrorMessage="1" prompt="Enter Time in this cell" sqref="B8" xr:uid="{00000000-0002-0000-0000-000006000000}"/>
    <dataValidation allowBlank="1" showInputMessage="1" showErrorMessage="1" prompt="Enter Location in cell below" sqref="B9" xr:uid="{00000000-0002-0000-0000-000007000000}"/>
    <dataValidation allowBlank="1" showInputMessage="1" showErrorMessage="1" prompt="Enter Location in this cell" sqref="B10" xr:uid="{00000000-0002-0000-0000-000008000000}"/>
    <dataValidation allowBlank="1" showInputMessage="1" showErrorMessage="1" prompt="Enter Per Person Budget in cell below" sqref="B11" xr:uid="{00000000-0002-0000-0000-000009000000}"/>
    <dataValidation allowBlank="1" showInputMessage="1" showErrorMessage="1" prompt="Enter Per Person Budget in this cell" sqref="B12" xr:uid="{00000000-0002-0000-0000-00000A000000}"/>
    <dataValidation allowBlank="1" showInputMessage="1" showErrorMessage="1" prompt="Guests names are automatically updated in this column under this heading" sqref="D4" xr:uid="{00000000-0002-0000-0000-00000C000000}"/>
    <dataValidation allowBlank="1" showInputMessage="1" showErrorMessage="1" prompt="Spending amount is automatically updated in this column under this heading" sqref="E4" xr:uid="{00000000-0002-0000-0000-00000D000000}"/>
    <dataValidation allowBlank="1" showInputMessage="1" showErrorMessage="1" prompt="Flag icon is automatically updated in this column under this heading" sqref="F4" xr:uid="{00000000-0002-0000-0000-00000E000000}"/>
    <dataValidation allowBlank="1" showInputMessage="1" showErrorMessage="1" prompt="Bringing items are automatically updated in this column under this heading" sqref="G4" xr:uid="{00000000-0002-0000-0000-00000F000000}"/>
    <dataValidation allowBlank="1" showInputMessage="1" showErrorMessage="1" prompt="Outstanding RSVPs are automatically calculated and appended in this cell" sqref="G3" xr:uid="{00000000-0002-0000-0000-000010000000}"/>
    <dataValidation allowBlank="1" showInputMessage="1" showErrorMessage="1" prompt="Event summary is automatically updated in table below. Outstanding RSVPs are automatically calculated in cell at right. To view more guests add new rows but do not erase formulas_x000a_" sqref="D3:F3" xr:uid="{00000000-0002-0000-0000-000011000000}"/>
  </dataValidations>
  <printOptions horizontalCentered="1"/>
  <pageMargins left="0.25" right="0.25" top="0.75" bottom="0.75" header="0.3" footer="0.3"/>
  <pageSetup paperSize="6" orientation="landscape" r:id="rId1"/>
  <headerFooter differentFirst="1">
    <oddFooter>Page &amp;P of &amp;N</oddFooter>
  </headerFooter>
  <ignoredErrors>
    <ignoredError sqref="D5:D11" emptyCellReference="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6" id="{B4F74394-B3BA-4DC0-97B7-2E2F32148049}">
            <x14:iconSet custom="1">
              <x14:cfvo type="percent">
                <xm:f>0</xm:f>
              </x14:cfvo>
              <x14:cfvo type="percent" gte="0">
                <xm:f>0</xm:f>
              </x14:cfvo>
              <x14:cfvo type="num">
                <xm:f>1</xm:f>
              </x14:cfvo>
              <x14:cfIcon iconSet="NoIcons" iconId="0"/>
              <x14:cfIcon iconSet="NoIcons" iconId="0"/>
              <x14:cfIcon iconSet="3Flags" iconId="0"/>
            </x14:iconSet>
          </x14:cfRule>
          <xm:sqref>F5:F12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autoPageBreaks="0" fitToPage="1"/>
  </sheetPr>
  <dimension ref="A1:G9"/>
  <sheetViews>
    <sheetView showGridLines="0" zoomScaleNormal="100" workbookViewId="0">
      <selection activeCell="E3" sqref="E3"/>
    </sheetView>
  </sheetViews>
  <sheetFormatPr defaultRowHeight="30" customHeight="1" x14ac:dyDescent="0.25"/>
  <cols>
    <col min="1" max="1" width="2.7109375" style="9" customWidth="1"/>
    <col min="2" max="2" width="35.7109375" customWidth="1"/>
    <col min="3" max="5" width="20.7109375" customWidth="1"/>
    <col min="6" max="6" width="15.7109375" customWidth="1"/>
    <col min="7" max="7" width="37.85546875" customWidth="1"/>
    <col min="8" max="8" width="2.5703125" customWidth="1"/>
    <col min="9" max="9" width="9.140625" customWidth="1"/>
  </cols>
  <sheetData>
    <row r="1" spans="1:7" ht="50.1" customHeight="1" x14ac:dyDescent="0.25">
      <c r="A1" s="11"/>
      <c r="B1" s="4" t="s">
        <v>38</v>
      </c>
      <c r="C1" s="11"/>
      <c r="D1" s="11"/>
      <c r="E1" s="11"/>
      <c r="F1" s="11"/>
      <c r="G1" s="33" t="s">
        <v>89</v>
      </c>
    </row>
    <row r="2" spans="1:7" ht="30" customHeight="1" x14ac:dyDescent="0.25">
      <c r="B2" s="5" t="s">
        <v>75</v>
      </c>
      <c r="C2" s="5" t="s">
        <v>76</v>
      </c>
      <c r="D2" s="5" t="s">
        <v>77</v>
      </c>
      <c r="E2" s="5" t="s">
        <v>78</v>
      </c>
      <c r="F2" s="5" t="s">
        <v>63</v>
      </c>
    </row>
    <row r="3" spans="1:7" s="3" customFormat="1" ht="30" customHeight="1" x14ac:dyDescent="0.25">
      <c r="A3" s="9"/>
      <c r="B3" s="9" t="s">
        <v>90</v>
      </c>
      <c r="C3" s="13" t="s">
        <v>15</v>
      </c>
      <c r="D3" s="9" t="s">
        <v>14</v>
      </c>
      <c r="E3" s="9" t="s">
        <v>2</v>
      </c>
      <c r="F3" s="9" t="s">
        <v>2</v>
      </c>
    </row>
    <row r="4" spans="1:7" s="3" customFormat="1" ht="30" customHeight="1" x14ac:dyDescent="0.25">
      <c r="A4" s="9"/>
      <c r="B4" s="9" t="s">
        <v>91</v>
      </c>
      <c r="C4" s="13" t="s">
        <v>21</v>
      </c>
      <c r="D4" s="9" t="s">
        <v>16</v>
      </c>
      <c r="E4" s="9" t="s">
        <v>2</v>
      </c>
      <c r="F4" s="9" t="s">
        <v>2</v>
      </c>
    </row>
    <row r="5" spans="1:7" s="3" customFormat="1" ht="30" customHeight="1" x14ac:dyDescent="0.25">
      <c r="A5" s="9"/>
      <c r="B5" s="9" t="s">
        <v>41</v>
      </c>
      <c r="C5" s="13" t="s">
        <v>22</v>
      </c>
      <c r="D5" s="9" t="s">
        <v>17</v>
      </c>
      <c r="E5" s="9" t="s">
        <v>2</v>
      </c>
      <c r="F5" s="9" t="s">
        <v>2</v>
      </c>
    </row>
    <row r="6" spans="1:7" s="3" customFormat="1" ht="30" customHeight="1" x14ac:dyDescent="0.25">
      <c r="A6" s="9"/>
      <c r="B6" s="9" t="s">
        <v>42</v>
      </c>
      <c r="C6" s="13" t="s">
        <v>23</v>
      </c>
      <c r="D6" s="9" t="s">
        <v>18</v>
      </c>
      <c r="E6" s="9"/>
      <c r="F6" s="9"/>
    </row>
    <row r="7" spans="1:7" s="3" customFormat="1" ht="30" customHeight="1" x14ac:dyDescent="0.25">
      <c r="A7" s="9"/>
      <c r="B7" s="9" t="s">
        <v>43</v>
      </c>
      <c r="C7" s="13" t="s">
        <v>24</v>
      </c>
      <c r="D7" s="9" t="s">
        <v>19</v>
      </c>
      <c r="E7" s="9"/>
      <c r="F7" s="9" t="s">
        <v>2</v>
      </c>
    </row>
    <row r="8" spans="1:7" s="3" customFormat="1" ht="30" customHeight="1" x14ac:dyDescent="0.25">
      <c r="A8" s="9"/>
      <c r="B8" s="9" t="s">
        <v>44</v>
      </c>
      <c r="C8" s="13" t="s">
        <v>25</v>
      </c>
      <c r="D8" s="9" t="s">
        <v>20</v>
      </c>
      <c r="E8" s="9"/>
      <c r="F8" s="9" t="s">
        <v>2</v>
      </c>
    </row>
    <row r="9" spans="1:7" ht="30" customHeight="1" x14ac:dyDescent="0.25">
      <c r="B9" s="28" t="s">
        <v>68</v>
      </c>
      <c r="C9" s="13" t="s">
        <v>69</v>
      </c>
      <c r="D9" s="28" t="s">
        <v>70</v>
      </c>
      <c r="E9" t="s">
        <v>2</v>
      </c>
      <c r="F9" s="28" t="s">
        <v>3</v>
      </c>
    </row>
  </sheetData>
  <dataValidations count="9">
    <dataValidation allowBlank="1" showInputMessage="1" showErrorMessage="1" prompt="Create a Guest List in this worksheet, then share the list with guests. Enter Names, Phone numbers, Emails &amp; track sharing and let your guests RSVP in the same list" sqref="A1" xr:uid="{00000000-0002-0000-0100-000000000000}"/>
    <dataValidation allowBlank="1" showInputMessage="1" showErrorMessage="1" prompt="Title of this worksheet is in this cell and instruction in cell G1" sqref="B1" xr:uid="{00000000-0002-0000-0100-000001000000}"/>
    <dataValidation allowBlank="1" showInputMessage="1" showErrorMessage="1" prompt="Enter Name in this column under this heading. Use heading filter to find specific entries" sqref="B2" xr:uid="{00000000-0002-0000-0100-000002000000}"/>
    <dataValidation allowBlank="1" showInputMessage="1" showErrorMessage="1" prompt="Enter Phone number in this column under this heading" sqref="C2" xr:uid="{00000000-0002-0000-0100-000003000000}"/>
    <dataValidation allowBlank="1" showInputMessage="1" showErrorMessage="1" prompt="Enter Email address in this column under this heading" sqref="D2" xr:uid="{00000000-0002-0000-0100-000004000000}"/>
    <dataValidation allowBlank="1" showInputMessage="1" showErrorMessage="1" prompt="Select Yes or No in this column under this heading, if worksheet is Shared with one or more guests. Press ALT+DOWN ARROW for options, then DOWN ARROW and ENTER to make selection" sqref="E2" xr:uid="{00000000-0002-0000-0100-000005000000}"/>
    <dataValidation allowBlank="1" showInputMessage="1" showErrorMessage="1" prompt="Select Yes or No to RSVP attendance in this column under this heading. Press ALT+DOWN ARROW for options, then DOWN ARROW and ENTER to make selection" sqref="F2" xr:uid="{00000000-0002-0000-0100-000006000000}"/>
    <dataValidation type="list" errorStyle="warning" allowBlank="1" showInputMessage="1" showErrorMessage="1" error="Select Yes or No from the list to indicate if workbook is shared with this Guest. Select CANCEL, then press ALT+DOWN ARROW for options, then DOWN ARROW and ENTER to make selection" sqref="E3:E9" xr:uid="{00000000-0002-0000-0100-000007000000}">
      <formula1>"Yes,No"</formula1>
    </dataValidation>
    <dataValidation type="list" errorStyle="warning" allowBlank="1" showInputMessage="1" showErrorMessage="1" error="Select Yes or No from the list to indicate Guest attendance. Select CANCEL, then press ALT+DOWN ARROW for options, then DOWN ARROW and ENTER to make selection" sqref="F3:F9" xr:uid="{00000000-0002-0000-0100-000008000000}">
      <formula1>"Yes,No"</formula1>
    </dataValidation>
  </dataValidations>
  <printOptions horizontalCentered="1"/>
  <pageMargins left="0.7" right="0.7" top="0.75" bottom="0.75" header="0.3" footer="0.3"/>
  <pageSetup scale="79"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50"/>
  <sheetViews>
    <sheetView workbookViewId="0"/>
  </sheetViews>
  <sheetFormatPr defaultRowHeight="15" x14ac:dyDescent="0.25"/>
  <cols>
    <col min="2" max="2" width="15.28515625" customWidth="1"/>
    <col min="3" max="3" width="8.5703125" customWidth="1"/>
    <col min="4" max="4" width="20" customWidth="1"/>
    <col min="5" max="5" width="12.85546875" customWidth="1"/>
    <col min="6" max="6" width="15.28515625" customWidth="1"/>
    <col min="7" max="7" width="12.5703125" customWidth="1"/>
    <col min="9" max="9" width="4.85546875" customWidth="1"/>
    <col min="10" max="10" width="15.7109375" customWidth="1"/>
    <col min="11" max="11" width="15.85546875" customWidth="1"/>
    <col min="12" max="12" width="24.42578125" customWidth="1"/>
    <col min="13" max="13" width="35.7109375" customWidth="1"/>
    <col min="14" max="14" width="22.85546875" customWidth="1"/>
    <col min="15" max="15" width="14.28515625" style="9" customWidth="1"/>
    <col min="16" max="16" width="27.7109375" customWidth="1"/>
  </cols>
  <sheetData>
    <row r="2" spans="1:16" x14ac:dyDescent="0.25">
      <c r="D2" t="s">
        <v>50</v>
      </c>
      <c r="J2" t="s">
        <v>56</v>
      </c>
    </row>
    <row r="3" spans="1:16" ht="30" x14ac:dyDescent="0.25">
      <c r="B3" s="19" t="s">
        <v>48</v>
      </c>
      <c r="C3">
        <v>3</v>
      </c>
      <c r="D3" s="21" t="s">
        <v>51</v>
      </c>
      <c r="E3" s="21" t="s">
        <v>52</v>
      </c>
      <c r="F3" s="21" t="s">
        <v>54</v>
      </c>
      <c r="G3" s="21" t="s">
        <v>55</v>
      </c>
      <c r="H3" s="21" t="s">
        <v>53</v>
      </c>
      <c r="J3" t="s">
        <v>57</v>
      </c>
      <c r="K3" t="s">
        <v>58</v>
      </c>
      <c r="L3" t="s">
        <v>59</v>
      </c>
      <c r="M3" t="s">
        <v>60</v>
      </c>
      <c r="N3" t="s">
        <v>61</v>
      </c>
      <c r="O3" s="9" t="s">
        <v>64</v>
      </c>
      <c r="P3" t="s">
        <v>62</v>
      </c>
    </row>
    <row r="4" spans="1:16" x14ac:dyDescent="0.25">
      <c r="B4" s="19" t="s">
        <v>49</v>
      </c>
      <c r="C4">
        <f>IFERROR(COUNTA(WhatToBring[[#All],[Item]]),start_row)</f>
        <v>16</v>
      </c>
      <c r="D4" s="22">
        <f>IFERROR(RANK(E4,DataAnalysis[RANK])+SUMPRODUCT(--(E4=DataAnalysis[RANK]),--(H4&lt;DataAnalysis[NUM])),"")</f>
        <v>14</v>
      </c>
      <c r="E4" s="23">
        <f>IFERROR(IF(COUNTIF(DataAnalysis[Assigned To],"&lt;="&amp;DataAnalysis[Assigned To])=0,"",COUNTIF(DataAnalysis[Assigned To],"&lt;="&amp;DataAnalysis[Assigned To])),"")</f>
        <v>34</v>
      </c>
      <c r="F4" s="22" t="str">
        <f>IFERROR(IF(AND(last_entry-start_row=0,ISBLANK(INDEX(WhatToBring[Assigned To],1,1))),"",IF(last_entry-start_row=0,INDEX(WhatToBring[Assigned To],1,1),INDEX(WhatToBring[Assigned To],last_entry-start_row-H4+1,1))),"")</f>
        <v>Aalia Ferdous</v>
      </c>
      <c r="G4" s="22" t="str">
        <f>IFERROR(IF(AND(last_entry-start_row=0,ISBLANK(INDEX(WhatToBring[Item],1,1))),"",IF(last_entry-start_row=0,INDEX(WhatToBring[Item],1,1),INDEX(WhatToBring[Item],last_entry-start_row-DataAnalysis[[#This Row],[NUM]]+1,1))),"")</f>
        <v>Soda</v>
      </c>
      <c r="H4" s="22">
        <f>IFERROR(IF(AND(last_entry-start_row=0,ISBLANK(INDEX(WhatToBring[],1,1))),"",IF(last_entry-start_row=0,0,last_entry-start_row)),"")</f>
        <v>13</v>
      </c>
      <c r="J4">
        <f>IFERROR(DataAnalysis[[#This Row],[NUM]]+1,"")</f>
        <v>14</v>
      </c>
      <c r="K4" t="str">
        <f>IFERROR(VLOOKUP(SortedData[Rank Sorted],DataAnalysis[],3,0),"")</f>
        <v>Aalia Ferdous</v>
      </c>
      <c r="L4" s="9" t="str">
        <f>IFERROR(VLOOKUP(SortedData[Rank Sorted],DataAnalysis[],4,0),"")</f>
        <v>Soda</v>
      </c>
      <c r="M4" t="str">
        <f>IF(K4=K3,M3,"")&amp;REPT(SortedData[[#This Row],[item]]&amp;", ",SortedData[[#This Row],[item]]&lt;&gt;"")</f>
        <v xml:space="preserve">Soda, </v>
      </c>
      <c r="N4" t="str">
        <f>IF(COUNTIF(K$4:K4,K4)=1,K4,"")</f>
        <v>Aalia Ferdous</v>
      </c>
      <c r="O4" s="9">
        <f>IFERROR(IF(LEN(SortedData[assigned to])=0,"",COUNTIF(SortedData[assigned to],K4)),"")</f>
        <v>1</v>
      </c>
      <c r="P4" s="26" t="str">
        <f ca="1">IFERROR(IF(LEN($N4)&gt;0,LEFT(INDIRECT("DataAnalysis!M"&amp;ROW(SortedData[[#This Row],[results]])+SortedData[[#This Row],['# of occurences]]-1),LEN(INDIRECT("DataAnalysis!M"&amp;ROW(SortedData[[#This Row],[results]])+SortedData[[#This Row],['# of occurences]]-1))-2),""),"")</f>
        <v>Soda</v>
      </c>
    </row>
    <row r="5" spans="1:16" x14ac:dyDescent="0.25">
      <c r="D5" s="22">
        <f>IFERROR(RANK(E5,DataAnalysis[RANK])+SUMPRODUCT(--(E5=DataAnalysis[RANK]),--(H5&lt;DataAnalysis[NUM])),"")</f>
        <v>12</v>
      </c>
      <c r="E5" s="23">
        <f>IFERROR(IF(COUNTIF(DataAnalysis[Assigned To],"&lt;="&amp;DataAnalysis[Assigned To])=0,"",COUNTIF(DataAnalysis[Assigned To],"&lt;="&amp;DataAnalysis[Assigned To])),"")</f>
        <v>36</v>
      </c>
      <c r="F5" s="22" t="str">
        <f>IFERROR(IF(ISBLANK(INDEX(WhatToBring[],last_entry-start_row-DataAnalysis[[#This Row],[NUM]]+1,3)),"",INDEX(WhatToBring[],last_entry-start_row-DataAnalysis[[#This Row],[NUM]]+1,3)),"")</f>
        <v>Person 1</v>
      </c>
      <c r="G5" s="22" t="str">
        <f>IFERROR(IF(ISBLANK(INDEX(WhatToBring[#All],last_entry-start_row-DataAnalysis[NUM]+2,1)),"",INDEX(WhatToBring[#All],last_entry-start_row-DataAnalysis[NUM]+2,1)),"")</f>
        <v>Juice boxes</v>
      </c>
      <c r="H5" s="22">
        <f>IFERROR(IF(ISBLANK(INDEX(WhatToBring[#All],ROW(A1)+1,1)),"",IF($H4-1&lt;=-1,"",$H4-1)),"")</f>
        <v>12</v>
      </c>
      <c r="J5" s="9">
        <f>IFERROR(DataAnalysis[[#This Row],[NUM]]+1,"")</f>
        <v>13</v>
      </c>
      <c r="K5" s="9" t="str">
        <f>IFERROR(VLOOKUP(SortedData[Rank Sorted],DataAnalysis[],3,0),"")</f>
        <v>Person 1</v>
      </c>
      <c r="L5" s="9" t="str">
        <f>IFERROR(VLOOKUP(SortedData[Rank Sorted],DataAnalysis[],4,0),"")</f>
        <v>Wine</v>
      </c>
      <c r="M5" s="9" t="str">
        <f>IF(K5=K4,M4,"")&amp;REPT(SortedData[[#This Row],[item]]&amp;", ",SortedData[[#This Row],[item]]&lt;&gt;"")</f>
        <v xml:space="preserve">Wine, </v>
      </c>
      <c r="N5" s="9" t="str">
        <f>IF(COUNTIF(K$4:K5,K5)=1,K5,"")</f>
        <v>Person 1</v>
      </c>
      <c r="O5" s="9">
        <f>IFERROR(IF(LEN(SortedData[assigned to])=0,"",COUNTIF(SortedData[assigned to],K5)),"")</f>
        <v>2</v>
      </c>
      <c r="P5" s="26" t="str">
        <f ca="1">IFERROR(IF(LEN($N5)&gt;0,LEFT(INDIRECT("DataAnalysis!M"&amp;ROW(SortedData[[#This Row],[results]])+SortedData[[#This Row],['# of occurences]]-1),LEN(INDIRECT("DataAnalysis!M"&amp;ROW(SortedData[[#This Row],[results]])+SortedData[[#This Row],['# of occurences]]-1))-2),""),"")</f>
        <v>Wine, Juice boxes</v>
      </c>
    </row>
    <row r="6" spans="1:16" ht="30" x14ac:dyDescent="0.25">
      <c r="D6" s="22">
        <f>IFERROR(RANK(E6,DataAnalysis[RANK])+SUMPRODUCT(--(E6=DataAnalysis[RANK]),--(H6&lt;DataAnalysis[NUM])),"")</f>
        <v>13</v>
      </c>
      <c r="E6" s="23">
        <f>IFERROR(IF(COUNTIF(DataAnalysis[Assigned To],"&lt;="&amp;DataAnalysis[Assigned To])=0,"",COUNTIF(DataAnalysis[Assigned To],"&lt;="&amp;DataAnalysis[Assigned To])),"")</f>
        <v>36</v>
      </c>
      <c r="F6" s="22" t="str">
        <f>IFERROR(IF(ISBLANK(INDEX(WhatToBring[],last_entry-start_row-DataAnalysis[[#This Row],[NUM]]+1,3)),"",INDEX(WhatToBring[],last_entry-start_row-DataAnalysis[[#This Row],[NUM]]+1,3)),"")</f>
        <v>Person 1</v>
      </c>
      <c r="G6" s="22" t="str">
        <f>IFERROR(IF(ISBLANK(INDEX(WhatToBring[#All],last_entry-start_row-DataAnalysis[NUM]+2,1)),"",INDEX(WhatToBring[#All],last_entry-start_row-DataAnalysis[NUM]+2,1)),"")</f>
        <v>Wine</v>
      </c>
      <c r="H6" s="22">
        <f>IFERROR(IF(ISBLANK(INDEX(WhatToBring[#All],ROW(A2)+1,1)),"",IF($H5-1&lt;=-1,"",$H5-1)),"")</f>
        <v>11</v>
      </c>
      <c r="J6" s="9">
        <f>IFERROR(DataAnalysis[[#This Row],[NUM]]+1,"")</f>
        <v>12</v>
      </c>
      <c r="K6" s="9" t="str">
        <f>IFERROR(VLOOKUP(SortedData[Rank Sorted],DataAnalysis[],3,0),"")</f>
        <v>Person 1</v>
      </c>
      <c r="L6" s="9" t="str">
        <f>IFERROR(VLOOKUP(SortedData[Rank Sorted],DataAnalysis[],4,0),"")</f>
        <v>Juice boxes</v>
      </c>
      <c r="M6" s="9" t="str">
        <f>IF(K6=K5,M5,"")&amp;REPT(SortedData[[#This Row],[item]]&amp;", ",SortedData[[#This Row],[item]]&lt;&gt;"")</f>
        <v xml:space="preserve">Wine, Juice boxes, </v>
      </c>
      <c r="N6" s="9" t="str">
        <f>IF(COUNTIF(K$4:K6,K6)=1,K6,"")</f>
        <v/>
      </c>
      <c r="O6" s="9">
        <f>IFERROR(IF(LEN(SortedData[assigned to])=0,"",COUNTIF(SortedData[assigned to],K6)),"")</f>
        <v>2</v>
      </c>
      <c r="P6" s="26" t="str">
        <f ca="1">IFERROR(IF(LEN($N6)&gt;0,LEFT(INDIRECT("DataAnalysis!M"&amp;ROW(SortedData[[#This Row],[results]])+SortedData[[#This Row],['# of occurences]]-1),LEN(INDIRECT("DataAnalysis!M"&amp;ROW(SortedData[[#This Row],[results]])+SortedData[[#This Row],['# of occurences]]-1))-2),""),"")</f>
        <v/>
      </c>
    </row>
    <row r="7" spans="1:16" x14ac:dyDescent="0.25">
      <c r="D7" s="22">
        <f>IFERROR(RANK(E7,DataAnalysis[RANK])+SUMPRODUCT(--(E7=DataAnalysis[RANK]),--(H7&lt;DataAnalysis[NUM])),"")</f>
        <v>9</v>
      </c>
      <c r="E7" s="23">
        <f>IFERROR(IF(COUNTIF(DataAnalysis[Assigned To],"&lt;="&amp;DataAnalysis[Assigned To])=0,"",COUNTIF(DataAnalysis[Assigned To],"&lt;="&amp;DataAnalysis[Assigned To])),"")</f>
        <v>39</v>
      </c>
      <c r="F7" s="22" t="str">
        <f>IFERROR(IF(ISBLANK(INDEX(WhatToBring[],last_entry-start_row-DataAnalysis[[#This Row],[NUM]]+1,3)),"",INDEX(WhatToBring[],last_entry-start_row-DataAnalysis[[#This Row],[NUM]]+1,3)),"")</f>
        <v>Person 2</v>
      </c>
      <c r="G7" s="22" t="str">
        <f>IFERROR(IF(ISBLANK(INDEX(WhatToBring[#All],last_entry-start_row-DataAnalysis[NUM]+2,1)),"",INDEX(WhatToBring[#All],last_entry-start_row-DataAnalysis[NUM]+2,1)),"")</f>
        <v>Cake</v>
      </c>
      <c r="H7" s="22">
        <f>IFERROR(IF(ISBLANK(INDEX(WhatToBring[#All],ROW(A3)+1,1)),"",IF($H6-1&lt;=-1,"",$H6-1)),"")</f>
        <v>10</v>
      </c>
      <c r="J7" s="9">
        <f>IFERROR(DataAnalysis[[#This Row],[NUM]]+1,"")</f>
        <v>11</v>
      </c>
      <c r="K7" s="9" t="str">
        <f>IFERROR(VLOOKUP(SortedData[Rank Sorted],DataAnalysis[],3,0),"")</f>
        <v>Person 2</v>
      </c>
      <c r="L7" s="9" t="str">
        <f>IFERROR(VLOOKUP(SortedData[Rank Sorted],DataAnalysis[],4,0),"")</f>
        <v>Assorted vegetables</v>
      </c>
      <c r="M7" s="9" t="str">
        <f>IF(K7=K6,M6,"")&amp;REPT(SortedData[[#This Row],[item]]&amp;", ",SortedData[[#This Row],[item]]&lt;&gt;"")</f>
        <v xml:space="preserve">Assorted vegetables, </v>
      </c>
      <c r="N7" s="9" t="str">
        <f>IF(COUNTIF(K$4:K7,K7)=1,K7,"")</f>
        <v>Person 2</v>
      </c>
      <c r="O7" s="9">
        <f>IFERROR(IF(LEN(SortedData[assigned to])=0,"",COUNTIF(SortedData[assigned to],K7)),"")</f>
        <v>3</v>
      </c>
      <c r="P7" s="26" t="str">
        <f ca="1">IFERROR(IF(LEN($N7)&gt;0,LEFT(INDIRECT("DataAnalysis!M"&amp;ROW(SortedData[[#This Row],[results]])+SortedData[[#This Row],['# of occurences]]-1),LEN(INDIRECT("DataAnalysis!M"&amp;ROW(SortedData[[#This Row],[results]])+SortedData[[#This Row],['# of occurences]]-1))-2),""),"")</f>
        <v>Assorted vegetables, Chicken wings, Cake</v>
      </c>
    </row>
    <row r="8" spans="1:16" ht="30" x14ac:dyDescent="0.25">
      <c r="D8" s="22">
        <f>IFERROR(RANK(E8,DataAnalysis[RANK])+SUMPRODUCT(--(E8=DataAnalysis[RANK]),--(H8&lt;DataAnalysis[NUM])),"")</f>
        <v>8</v>
      </c>
      <c r="E8" s="23">
        <f>IFERROR(IF(COUNTIF(DataAnalysis[Assigned To],"&lt;="&amp;DataAnalysis[Assigned To])=0,"",COUNTIF(DataAnalysis[Assigned To],"&lt;="&amp;DataAnalysis[Assigned To])),"")</f>
        <v>40</v>
      </c>
      <c r="F8" s="22" t="str">
        <f>IFERROR(IF(ISBLANK(INDEX(WhatToBring[],last_entry-start_row-DataAnalysis[[#This Row],[NUM]]+1,3)),"",INDEX(WhatToBring[],last_entry-start_row-DataAnalysis[[#This Row],[NUM]]+1,3)),"")</f>
        <v>Person 3</v>
      </c>
      <c r="G8" s="22" t="str">
        <f>IFERROR(IF(ISBLANK(INDEX(WhatToBring[#All],last_entry-start_row-DataAnalysis[NUM]+2,1)),"",INDEX(WhatToBring[#All],last_entry-start_row-DataAnalysis[NUM]+2,1)),"")</f>
        <v>Ice cream</v>
      </c>
      <c r="H8" s="22">
        <f>IFERROR(IF(ISBLANK(INDEX(WhatToBring[#All],ROW(A4)+1,1)),"",IF($H7-1&lt;=-1,"",$H7-1)),"")</f>
        <v>9</v>
      </c>
      <c r="J8" s="9">
        <f>IFERROR(DataAnalysis[[#This Row],[NUM]]+1,"")</f>
        <v>10</v>
      </c>
      <c r="K8" s="9" t="str">
        <f>IFERROR(VLOOKUP(SortedData[Rank Sorted],DataAnalysis[],3,0),"")</f>
        <v>Person 2</v>
      </c>
      <c r="L8" s="9" t="str">
        <f>IFERROR(VLOOKUP(SortedData[Rank Sorted],DataAnalysis[],4,0),"")</f>
        <v>Chicken wings</v>
      </c>
      <c r="M8" s="9" t="str">
        <f>IF(K8=K7,M7,"")&amp;REPT(SortedData[[#This Row],[item]]&amp;", ",SortedData[[#This Row],[item]]&lt;&gt;"")</f>
        <v xml:space="preserve">Assorted vegetables, Chicken wings, </v>
      </c>
      <c r="N8" s="9" t="str">
        <f>IF(COUNTIF(K$4:K8,K8)=1,K8,"")</f>
        <v/>
      </c>
      <c r="O8" s="9">
        <f>IFERROR(IF(LEN(SortedData[assigned to])=0,"",COUNTIF(SortedData[assigned to],K8)),"")</f>
        <v>3</v>
      </c>
      <c r="P8" s="26" t="str">
        <f ca="1">IFERROR(IF(LEN($N8)&gt;0,LEFT(INDIRECT("DataAnalysis!M"&amp;ROW(SortedData[[#This Row],[results]])+SortedData[[#This Row],['# of occurences]]-1),LEN(INDIRECT("DataAnalysis!M"&amp;ROW(SortedData[[#This Row],[results]])+SortedData[[#This Row],['# of occurences]]-1))-2),""),"")</f>
        <v/>
      </c>
    </row>
    <row r="9" spans="1:16" ht="30" x14ac:dyDescent="0.25">
      <c r="D9" s="22">
        <f>IFERROR(RANK(E9,DataAnalysis[RANK])+SUMPRODUCT(--(E9=DataAnalysis[RANK]),--(H9&lt;DataAnalysis[NUM])),"")</f>
        <v>1</v>
      </c>
      <c r="E9" s="23">
        <f>IFERROR(IF(COUNTIF(DataAnalysis[Assigned To],"&lt;="&amp;DataAnalysis[Assigned To])=0,"",COUNTIF(DataAnalysis[Assigned To],"&lt;="&amp;DataAnalysis[Assigned To])),"")</f>
        <v>47</v>
      </c>
      <c r="F9" s="22" t="str">
        <f>IFERROR(IF(ISBLANK(INDEX(WhatToBring[],last_entry-start_row-DataAnalysis[[#This Row],[NUM]]+1,3)),"",INDEX(WhatToBring[],last_entry-start_row-DataAnalysis[[#This Row],[NUM]]+1,3)),"")</f>
        <v>Person 7</v>
      </c>
      <c r="G9" s="22" t="str">
        <f>IFERROR(IF(ISBLANK(INDEX(WhatToBring[#All],last_entry-start_row-DataAnalysis[NUM]+2,1)),"",INDEX(WhatToBring[#All],last_entry-start_row-DataAnalysis[NUM]+2,1)),"")</f>
        <v>Pudding cups</v>
      </c>
      <c r="H9" s="22">
        <f>IFERROR(IF(ISBLANK(INDEX(WhatToBring[#All],ROW(A5)+1,1)),"",IF($H8-1&lt;=-1,"",$H8-1)),"")</f>
        <v>8</v>
      </c>
      <c r="J9" s="9">
        <f>IFERROR(DataAnalysis[[#This Row],[NUM]]+1,"")</f>
        <v>9</v>
      </c>
      <c r="K9" s="9" t="str">
        <f>IFERROR(VLOOKUP(SortedData[Rank Sorted],DataAnalysis[],3,0),"")</f>
        <v>Person 2</v>
      </c>
      <c r="L9" s="9" t="str">
        <f>IFERROR(VLOOKUP(SortedData[Rank Sorted],DataAnalysis[],4,0),"")</f>
        <v>Cake</v>
      </c>
      <c r="M9" s="9" t="str">
        <f>IF(K9=K8,M8,"")&amp;REPT(SortedData[[#This Row],[item]]&amp;", ",SortedData[[#This Row],[item]]&lt;&gt;"")</f>
        <v xml:space="preserve">Assorted vegetables, Chicken wings, Cake, </v>
      </c>
      <c r="N9" s="9" t="str">
        <f>IF(COUNTIF(K$4:K9,K9)=1,K9,"")</f>
        <v/>
      </c>
      <c r="O9" s="9">
        <f>IFERROR(IF(LEN(SortedData[assigned to])=0,"",COUNTIF(SortedData[assigned to],K9)),"")</f>
        <v>3</v>
      </c>
      <c r="P9" s="26" t="str">
        <f ca="1">IFERROR(IF(LEN($N9)&gt;0,LEFT(INDIRECT("DataAnalysis!M"&amp;ROW(SortedData[[#This Row],[results]])+SortedData[[#This Row],['# of occurences]]-1),LEN(INDIRECT("DataAnalysis!M"&amp;ROW(SortedData[[#This Row],[results]])+SortedData[[#This Row],['# of occurences]]-1))-2),""),"")</f>
        <v/>
      </c>
    </row>
    <row r="10" spans="1:16" ht="45" x14ac:dyDescent="0.25">
      <c r="B10" s="20"/>
      <c r="C10" s="20"/>
      <c r="D10" s="22">
        <f>IFERROR(RANK(E10,DataAnalysis[RANK])+SUMPRODUCT(--(E10=DataAnalysis[RANK]),--(H10&lt;DataAnalysis[NUM])),"")</f>
        <v>3</v>
      </c>
      <c r="E10" s="23">
        <f>IFERROR(IF(COUNTIF(DataAnalysis[Assigned To],"&lt;="&amp;DataAnalysis[Assigned To])=0,"",COUNTIF(DataAnalysis[Assigned To],"&lt;="&amp;DataAnalysis[Assigned To])),"")</f>
        <v>45</v>
      </c>
      <c r="F10" s="22" t="str">
        <f>IFERROR(IF(ISBLANK(INDEX(WhatToBring[],last_entry-start_row-DataAnalysis[[#This Row],[NUM]]+1,3)),"",INDEX(WhatToBring[],last_entry-start_row-DataAnalysis[[#This Row],[NUM]]+1,3)),"")</f>
        <v>Person 5</v>
      </c>
      <c r="G10" s="22" t="str">
        <f>IFERROR(IF(ISBLANK(INDEX(WhatToBring[#All],last_entry-start_row-DataAnalysis[NUM]+2,1)),"",INDEX(WhatToBring[#All],last_entry-start_row-DataAnalysis[NUM]+2,1)),"")</f>
        <v>Stuffed mushrooms</v>
      </c>
      <c r="H10" s="22">
        <f>IFERROR(IF(ISBLANK(INDEX(WhatToBring[#All],ROW(A6)+1,1)),"",IF($H9-1&lt;=-1,"",$H9-1)),"")</f>
        <v>7</v>
      </c>
      <c r="J10" s="9">
        <f>IFERROR(DataAnalysis[[#This Row],[NUM]]+1,"")</f>
        <v>8</v>
      </c>
      <c r="K10" s="9" t="str">
        <f>IFERROR(VLOOKUP(SortedData[Rank Sorted],DataAnalysis[],3,0),"")</f>
        <v>Person 3</v>
      </c>
      <c r="L10" s="9" t="str">
        <f>IFERROR(VLOOKUP(SortedData[Rank Sorted],DataAnalysis[],4,0),"")</f>
        <v>Ice cream</v>
      </c>
      <c r="M10" s="9" t="str">
        <f>IF(K10=K9,M9,"")&amp;REPT(SortedData[[#This Row],[item]]&amp;", ",SortedData[[#This Row],[item]]&lt;&gt;"")</f>
        <v xml:space="preserve">Ice cream, </v>
      </c>
      <c r="N10" s="9" t="str">
        <f>IF(COUNTIF(K$4:K10,K10)=1,K10,"")</f>
        <v>Person 3</v>
      </c>
      <c r="O10" s="9">
        <f>IFERROR(IF(LEN(SortedData[assigned to])=0,"",COUNTIF(SortedData[assigned to],K10)),"")</f>
        <v>1</v>
      </c>
      <c r="P10" s="26" t="str">
        <f ca="1">IFERROR(IF(LEN($N10)&gt;0,LEFT(INDIRECT("DataAnalysis!M"&amp;ROW(SortedData[[#This Row],[results]])+SortedData[[#This Row],['# of occurences]]-1),LEN(INDIRECT("DataAnalysis!M"&amp;ROW(SortedData[[#This Row],[results]])+SortedData[[#This Row],['# of occurences]]-1))-2),""),"")</f>
        <v>Ice cream</v>
      </c>
    </row>
    <row r="11" spans="1:16" ht="45" x14ac:dyDescent="0.25">
      <c r="D11" s="22">
        <f>IFERROR(RANK(E11,DataAnalysis[RANK])+SUMPRODUCT(--(E11=DataAnalysis[RANK]),--(H11&lt;DataAnalysis[NUM])),"")</f>
        <v>2</v>
      </c>
      <c r="E11" s="23">
        <f>IFERROR(IF(COUNTIF(DataAnalysis[Assigned To],"&lt;="&amp;DataAnalysis[Assigned To])=0,"",COUNTIF(DataAnalysis[Assigned To],"&lt;="&amp;DataAnalysis[Assigned To])),"")</f>
        <v>46</v>
      </c>
      <c r="F11" s="22" t="str">
        <f>IFERROR(IF(ISBLANK(INDEX(WhatToBring[],last_entry-start_row-DataAnalysis[[#This Row],[NUM]]+1,3)),"",INDEX(WhatToBring[],last_entry-start_row-DataAnalysis[[#This Row],[NUM]]+1,3)),"")</f>
        <v>Person 6</v>
      </c>
      <c r="G11" s="22" t="str">
        <f>IFERROR(IF(ISBLANK(INDEX(WhatToBring[#All],last_entry-start_row-DataAnalysis[NUM]+2,1)),"",INDEX(WhatToBring[#All],last_entry-start_row-DataAnalysis[NUM]+2,1)),"")</f>
        <v>Bruschetta</v>
      </c>
      <c r="H11" s="22">
        <f>IFERROR(IF(ISBLANK(INDEX(WhatToBring[#All],ROW(A7)+1,1)),"",IF($H10-1&lt;=-1,"",$H10-1)),"")</f>
        <v>6</v>
      </c>
      <c r="J11" s="9">
        <f>IFERROR(DataAnalysis[[#This Row],[NUM]]+1,"")</f>
        <v>7</v>
      </c>
      <c r="K11" s="9" t="str">
        <f>IFERROR(VLOOKUP(SortedData[Rank Sorted],DataAnalysis[],3,0),"")</f>
        <v>Person 5</v>
      </c>
      <c r="L11" s="9" t="str">
        <f>IFERROR(VLOOKUP(SortedData[Rank Sorted],DataAnalysis[],4,0),"")</f>
        <v>Paper towels</v>
      </c>
      <c r="M11" s="9" t="str">
        <f>IF(K11=K10,M10,"")&amp;REPT(SortedData[[#This Row],[item]]&amp;", ",SortedData[[#This Row],[item]]&lt;&gt;"")</f>
        <v xml:space="preserve">Paper towels, </v>
      </c>
      <c r="N11" s="9" t="str">
        <f>IF(COUNTIF(K$4:K11,K11)=1,K11,"")</f>
        <v>Person 5</v>
      </c>
      <c r="O11" s="9">
        <f>IFERROR(IF(LEN(SortedData[assigned to])=0,"",COUNTIF(SortedData[assigned to],K11)),"")</f>
        <v>5</v>
      </c>
      <c r="P11" s="26" t="str">
        <f ca="1">IFERROR(IF(LEN($N11)&gt;0,LEFT(INDIRECT("DataAnalysis!M"&amp;ROW(SortedData[[#This Row],[results]])+SortedData[[#This Row],['# of occurences]]-1),LEN(INDIRECT("DataAnalysis!M"&amp;ROW(SortedData[[#This Row],[results]])+SortedData[[#This Row],['# of occurences]]-1))-2),""),"")</f>
        <v>Paper towels, Coffee, Cups, Plates, Spoons, Forks, Stuffed mushrooms</v>
      </c>
    </row>
    <row r="12" spans="1:16" ht="45" x14ac:dyDescent="0.25">
      <c r="A12" s="17"/>
      <c r="D12" s="22">
        <f>IFERROR(RANK(E12,DataAnalysis[RANK])+SUMPRODUCT(--(E12=DataAnalysis[RANK]),--(H12&lt;DataAnalysis[NUM])),"")</f>
        <v>4</v>
      </c>
      <c r="E12" s="23">
        <f>IFERROR(IF(COUNTIF(DataAnalysis[Assigned To],"&lt;="&amp;DataAnalysis[Assigned To])=0,"",COUNTIF(DataAnalysis[Assigned To],"&lt;="&amp;DataAnalysis[Assigned To])),"")</f>
        <v>45</v>
      </c>
      <c r="F12" s="22" t="str">
        <f>IFERROR(IF(ISBLANK(INDEX(WhatToBring[],last_entry-start_row-DataAnalysis[[#This Row],[NUM]]+1,3)),"",INDEX(WhatToBring[],last_entry-start_row-DataAnalysis[[#This Row],[NUM]]+1,3)),"")</f>
        <v>Person 5</v>
      </c>
      <c r="G12" s="22" t="str">
        <f>IFERROR(IF(ISBLANK(INDEX(WhatToBring[#All],last_entry-start_row-DataAnalysis[NUM]+2,1)),"",INDEX(WhatToBring[#All],last_entry-start_row-DataAnalysis[NUM]+2,1)),"")</f>
        <v>Plates, Spoons, Forks</v>
      </c>
      <c r="H12" s="22">
        <f>IFERROR(IF(ISBLANK(INDEX(WhatToBring[#All],ROW(A8)+1,1)),"",IF($H11-1&lt;=-1,"",$H11-1)),"")</f>
        <v>5</v>
      </c>
      <c r="J12" s="9">
        <f>IFERROR(DataAnalysis[[#This Row],[NUM]]+1,"")</f>
        <v>6</v>
      </c>
      <c r="K12" s="9" t="str">
        <f>IFERROR(VLOOKUP(SortedData[Rank Sorted],DataAnalysis[],3,0),"")</f>
        <v>Person 5</v>
      </c>
      <c r="L12" s="9" t="str">
        <f>IFERROR(VLOOKUP(SortedData[Rank Sorted],DataAnalysis[],4,0),"")</f>
        <v>Coffee</v>
      </c>
      <c r="M12" s="9" t="str">
        <f>IF(K12=K11,M11,"")&amp;REPT(SortedData[[#This Row],[item]]&amp;", ",SortedData[[#This Row],[item]]&lt;&gt;"")</f>
        <v xml:space="preserve">Paper towels, Coffee, </v>
      </c>
      <c r="N12" s="9" t="str">
        <f>IF(COUNTIF(K$4:K12,K12)=1,K12,"")</f>
        <v/>
      </c>
      <c r="O12" s="9">
        <f>IFERROR(IF(LEN(SortedData[assigned to])=0,"",COUNTIF(SortedData[assigned to],K12)),"")</f>
        <v>5</v>
      </c>
      <c r="P12" s="26" t="str">
        <f ca="1">IFERROR(IF(LEN($N12)&gt;0,LEFT(INDIRECT("DataAnalysis!M"&amp;ROW(SortedData[[#This Row],[results]])+SortedData[[#This Row],['# of occurences]]-1),LEN(INDIRECT("DataAnalysis!M"&amp;ROW(SortedData[[#This Row],[results]])+SortedData[[#This Row],['# of occurences]]-1))-2),""),"")</f>
        <v/>
      </c>
    </row>
    <row r="13" spans="1:16" x14ac:dyDescent="0.25">
      <c r="A13" s="16"/>
      <c r="D13" s="22">
        <f>IFERROR(RANK(E13,DataAnalysis[RANK])+SUMPRODUCT(--(E13=DataAnalysis[RANK]),--(H13&lt;DataAnalysis[NUM])),"")</f>
        <v>5</v>
      </c>
      <c r="E13" s="23">
        <f>IFERROR(IF(COUNTIF(DataAnalysis[Assigned To],"&lt;="&amp;DataAnalysis[Assigned To])=0,"",COUNTIF(DataAnalysis[Assigned To],"&lt;="&amp;DataAnalysis[Assigned To])),"")</f>
        <v>45</v>
      </c>
      <c r="F13" s="22" t="str">
        <f>IFERROR(IF(ISBLANK(INDEX(WhatToBring[],last_entry-start_row-DataAnalysis[[#This Row],[NUM]]+1,3)),"",INDEX(WhatToBring[],last_entry-start_row-DataAnalysis[[#This Row],[NUM]]+1,3)),"")</f>
        <v>Person 5</v>
      </c>
      <c r="G13" s="22" t="str">
        <f>IFERROR(IF(ISBLANK(INDEX(WhatToBring[#All],last_entry-start_row-DataAnalysis[NUM]+2,1)),"",INDEX(WhatToBring[#All],last_entry-start_row-DataAnalysis[NUM]+2,1)),"")</f>
        <v>Cups</v>
      </c>
      <c r="H13" s="22">
        <f>IFERROR(IF(ISBLANK(INDEX(WhatToBring[#All],ROW(A9)+1,1)),"",IF($H12-1&lt;=-1,"",$H12-1)),"")</f>
        <v>4</v>
      </c>
      <c r="J13" s="9">
        <f>IFERROR(DataAnalysis[[#This Row],[NUM]]+1,"")</f>
        <v>5</v>
      </c>
      <c r="K13" s="9" t="str">
        <f>IFERROR(VLOOKUP(SortedData[Rank Sorted],DataAnalysis[],3,0),"")</f>
        <v>Person 5</v>
      </c>
      <c r="L13" s="9" t="str">
        <f>IFERROR(VLOOKUP(SortedData[Rank Sorted],DataAnalysis[],4,0),"")</f>
        <v>Cups</v>
      </c>
      <c r="M13" s="9" t="str">
        <f>IF(K13=K12,M12,"")&amp;REPT(SortedData[[#This Row],[item]]&amp;", ",SortedData[[#This Row],[item]]&lt;&gt;"")</f>
        <v xml:space="preserve">Paper towels, Coffee, Cups, </v>
      </c>
      <c r="N13" s="9" t="str">
        <f>IF(COUNTIF(K$4:K13,K13)=1,K13,"")</f>
        <v/>
      </c>
      <c r="O13" s="9">
        <f>IFERROR(IF(LEN(SortedData[assigned to])=0,"",COUNTIF(SortedData[assigned to],K13)),"")</f>
        <v>5</v>
      </c>
      <c r="P13" s="26" t="str">
        <f ca="1">IFERROR(IF(LEN($N13)&gt;0,LEFT(INDIRECT("DataAnalysis!M"&amp;ROW(SortedData[[#This Row],[results]])+SortedData[[#This Row],['# of occurences]]-1),LEN(INDIRECT("DataAnalysis!M"&amp;ROW(SortedData[[#This Row],[results]])+SortedData[[#This Row],['# of occurences]]-1))-2),""),"")</f>
        <v/>
      </c>
    </row>
    <row r="14" spans="1:16" ht="30" x14ac:dyDescent="0.25">
      <c r="A14" s="9"/>
      <c r="D14" s="22">
        <f>IFERROR(RANK(E14,DataAnalysis[RANK])+SUMPRODUCT(--(E14=DataAnalysis[RANK]),--(H14&lt;DataAnalysis[NUM])),"")</f>
        <v>6</v>
      </c>
      <c r="E14" s="23">
        <f>IFERROR(IF(COUNTIF(DataAnalysis[Assigned To],"&lt;="&amp;DataAnalysis[Assigned To])=0,"",COUNTIF(DataAnalysis[Assigned To],"&lt;="&amp;DataAnalysis[Assigned To])),"")</f>
        <v>45</v>
      </c>
      <c r="F14" s="22" t="str">
        <f>IFERROR(IF(ISBLANK(INDEX(WhatToBring[],last_entry-start_row-DataAnalysis[[#This Row],[NUM]]+1,3)),"",INDEX(WhatToBring[],last_entry-start_row-DataAnalysis[[#This Row],[NUM]]+1,3)),"")</f>
        <v>Person 5</v>
      </c>
      <c r="G14" s="22" t="str">
        <f>IFERROR(IF(ISBLANK(INDEX(WhatToBring[#All],last_entry-start_row-DataAnalysis[NUM]+2,1)),"",INDEX(WhatToBring[#All],last_entry-start_row-DataAnalysis[NUM]+2,1)),"")</f>
        <v>Coffee</v>
      </c>
      <c r="H14" s="22">
        <f>IFERROR(IF(ISBLANK(INDEX(WhatToBring[#All],ROW(A10)+1,1)),"",IF($H13-1&lt;=-1,"",$H13-1)),"")</f>
        <v>3</v>
      </c>
      <c r="J14" s="9">
        <f>IFERROR(DataAnalysis[[#This Row],[NUM]]+1,"")</f>
        <v>4</v>
      </c>
      <c r="K14" s="9" t="str">
        <f>IFERROR(VLOOKUP(SortedData[Rank Sorted],DataAnalysis[],3,0),"")</f>
        <v>Person 5</v>
      </c>
      <c r="L14" s="9" t="str">
        <f>IFERROR(VLOOKUP(SortedData[Rank Sorted],DataAnalysis[],4,0),"")</f>
        <v>Plates, Spoons, Forks</v>
      </c>
      <c r="M14" s="9" t="str">
        <f>IF(K14=K13,M13,"")&amp;REPT(SortedData[[#This Row],[item]]&amp;", ",SortedData[[#This Row],[item]]&lt;&gt;"")</f>
        <v xml:space="preserve">Paper towels, Coffee, Cups, Plates, Spoons, Forks, </v>
      </c>
      <c r="N14" s="9" t="str">
        <f>IF(COUNTIF(K$4:K14,K14)=1,K14,"")</f>
        <v/>
      </c>
      <c r="O14" s="9">
        <f>IFERROR(IF(LEN(SortedData[assigned to])=0,"",COUNTIF(SortedData[assigned to],K14)),"")</f>
        <v>5</v>
      </c>
      <c r="P14" s="26" t="str">
        <f ca="1">IFERROR(IF(LEN($N14)&gt;0,LEFT(INDIRECT("DataAnalysis!M"&amp;ROW(SortedData[[#This Row],[results]])+SortedData[[#This Row],['# of occurences]]-1),LEN(INDIRECT("DataAnalysis!M"&amp;ROW(SortedData[[#This Row],[results]])+SortedData[[#This Row],['# of occurences]]-1))-2),""),"")</f>
        <v/>
      </c>
    </row>
    <row r="15" spans="1:16" ht="30" x14ac:dyDescent="0.25">
      <c r="A15" s="18"/>
      <c r="B15" s="18"/>
      <c r="D15" s="22">
        <f>IFERROR(RANK(E15,DataAnalysis[RANK])+SUMPRODUCT(--(E15=DataAnalysis[RANK]),--(H15&lt;DataAnalysis[NUM])),"")</f>
        <v>7</v>
      </c>
      <c r="E15" s="23">
        <f>IFERROR(IF(COUNTIF(DataAnalysis[Assigned To],"&lt;="&amp;DataAnalysis[Assigned To])=0,"",COUNTIF(DataAnalysis[Assigned To],"&lt;="&amp;DataAnalysis[Assigned To])),"")</f>
        <v>45</v>
      </c>
      <c r="F15" s="22" t="str">
        <f>IFERROR(IF(ISBLANK(INDEX(WhatToBring[],last_entry-start_row-DataAnalysis[[#This Row],[NUM]]+1,3)),"",INDEX(WhatToBring[],last_entry-start_row-DataAnalysis[[#This Row],[NUM]]+1,3)),"")</f>
        <v>Person 5</v>
      </c>
      <c r="G15" s="22" t="str">
        <f>IFERROR(IF(ISBLANK(INDEX(WhatToBring[#All],last_entry-start_row-DataAnalysis[NUM]+2,1)),"",INDEX(WhatToBring[#All],last_entry-start_row-DataAnalysis[NUM]+2,1)),"")</f>
        <v>Paper towels</v>
      </c>
      <c r="H15" s="22">
        <f>IFERROR(IF(ISBLANK(INDEX(WhatToBring[#All],ROW(A11)+1,1)),"",IF($H14-1&lt;=-1,"",$H14-1)),"")</f>
        <v>2</v>
      </c>
      <c r="J15" s="9">
        <f>IFERROR(DataAnalysis[[#This Row],[NUM]]+1,"")</f>
        <v>3</v>
      </c>
      <c r="K15" s="9" t="str">
        <f>IFERROR(VLOOKUP(SortedData[Rank Sorted],DataAnalysis[],3,0),"")</f>
        <v>Person 5</v>
      </c>
      <c r="L15" s="9" t="str">
        <f>IFERROR(VLOOKUP(SortedData[Rank Sorted],DataAnalysis[],4,0),"")</f>
        <v>Stuffed mushrooms</v>
      </c>
      <c r="M15" s="9" t="str">
        <f>IF(K15=K14,M14,"")&amp;REPT(SortedData[[#This Row],[item]]&amp;", ",SortedData[[#This Row],[item]]&lt;&gt;"")</f>
        <v xml:space="preserve">Paper towels, Coffee, Cups, Plates, Spoons, Forks, Stuffed mushrooms, </v>
      </c>
      <c r="N15" s="9" t="str">
        <f>IF(COUNTIF(K$4:K15,K15)=1,K15,"")</f>
        <v/>
      </c>
      <c r="O15" s="9">
        <f>IFERROR(IF(LEN(SortedData[assigned to])=0,"",COUNTIF(SortedData[assigned to],K15)),"")</f>
        <v>5</v>
      </c>
      <c r="P15" s="26" t="str">
        <f ca="1">IFERROR(IF(LEN($N15)&gt;0,LEFT(INDIRECT("DataAnalysis!M"&amp;ROW(SortedData[[#This Row],[results]])+SortedData[[#This Row],['# of occurences]]-1),LEN(INDIRECT("DataAnalysis!M"&amp;ROW(SortedData[[#This Row],[results]])+SortedData[[#This Row],['# of occurences]]-1))-2),""),"")</f>
        <v/>
      </c>
    </row>
    <row r="16" spans="1:16" ht="30" x14ac:dyDescent="0.25">
      <c r="D16" s="22">
        <f>IFERROR(RANK(E16,DataAnalysis[RANK])+SUMPRODUCT(--(E16=DataAnalysis[RANK]),--(H16&lt;DataAnalysis[NUM])),"")</f>
        <v>10</v>
      </c>
      <c r="E16" s="23">
        <f>IFERROR(IF(COUNTIF(DataAnalysis[Assigned To],"&lt;="&amp;DataAnalysis[Assigned To])=0,"",COUNTIF(DataAnalysis[Assigned To],"&lt;="&amp;DataAnalysis[Assigned To])),"")</f>
        <v>39</v>
      </c>
      <c r="F16" s="22" t="str">
        <f>IFERROR(IF(ISBLANK(INDEX(WhatToBring[],last_entry-start_row-DataAnalysis[[#This Row],[NUM]]+1,3)),"",INDEX(WhatToBring[],last_entry-start_row-DataAnalysis[[#This Row],[NUM]]+1,3)),"")</f>
        <v>Person 2</v>
      </c>
      <c r="G16" s="22" t="str">
        <f>IFERROR(IF(ISBLANK(INDEX(WhatToBring[#All],last_entry-start_row-DataAnalysis[NUM]+2,1)),"",INDEX(WhatToBring[#All],last_entry-start_row-DataAnalysis[NUM]+2,1)),"")</f>
        <v>Chicken wings</v>
      </c>
      <c r="H16" s="22">
        <f>IFERROR(IF(ISBLANK(INDEX(WhatToBring[#All],ROW(A12)+1,1)),"",IF($H15-1&lt;=-1,"",$H15-1)),"")</f>
        <v>1</v>
      </c>
      <c r="J16" s="9">
        <f>IFERROR(DataAnalysis[[#This Row],[NUM]]+1,"")</f>
        <v>2</v>
      </c>
      <c r="K16" s="9" t="str">
        <f>IFERROR(VLOOKUP(SortedData[Rank Sorted],DataAnalysis[],3,0),"")</f>
        <v>Person 6</v>
      </c>
      <c r="L16" s="9" t="str">
        <f>IFERROR(VLOOKUP(SortedData[Rank Sorted],DataAnalysis[],4,0),"")</f>
        <v>Bruschetta</v>
      </c>
      <c r="M16" s="9" t="str">
        <f>IF(K16=K15,M15,"")&amp;REPT(SortedData[[#This Row],[item]]&amp;", ",SortedData[[#This Row],[item]]&lt;&gt;"")</f>
        <v xml:space="preserve">Bruschetta, </v>
      </c>
      <c r="N16" s="9" t="str">
        <f>IF(COUNTIF(K$4:K16,K16)=1,K16,"")</f>
        <v>Person 6</v>
      </c>
      <c r="O16" s="9">
        <f>IFERROR(IF(LEN(SortedData[assigned to])=0,"",COUNTIF(SortedData[assigned to],K16)),"")</f>
        <v>1</v>
      </c>
      <c r="P16" s="26" t="str">
        <f ca="1">IFERROR(IF(LEN($N16)&gt;0,LEFT(INDIRECT("DataAnalysis!M"&amp;ROW(SortedData[[#This Row],[results]])+SortedData[[#This Row],['# of occurences]]-1),LEN(INDIRECT("DataAnalysis!M"&amp;ROW(SortedData[[#This Row],[results]])+SortedData[[#This Row],['# of occurences]]-1))-2),""),"")</f>
        <v>Bruschetta</v>
      </c>
    </row>
    <row r="17" spans="4:16" ht="30" x14ac:dyDescent="0.25">
      <c r="D17" s="22">
        <f>IFERROR(RANK(E17,DataAnalysis[RANK])+SUMPRODUCT(--(E17=DataAnalysis[RANK]),--(H17&lt;DataAnalysis[NUM])),"")</f>
        <v>11</v>
      </c>
      <c r="E17" s="23">
        <f>IFERROR(IF(COUNTIF(DataAnalysis[Assigned To],"&lt;="&amp;DataAnalysis[Assigned To])=0,"",COUNTIF(DataAnalysis[Assigned To],"&lt;="&amp;DataAnalysis[Assigned To])),"")</f>
        <v>39</v>
      </c>
      <c r="F17" s="22" t="str">
        <f>IFERROR(IF(ISBLANK(INDEX(WhatToBring[],last_entry-start_row-DataAnalysis[[#This Row],[NUM]]+1,3)),"",INDEX(WhatToBring[],last_entry-start_row-DataAnalysis[[#This Row],[NUM]]+1,3)),"")</f>
        <v>Person 2</v>
      </c>
      <c r="G17" s="22" t="str">
        <f>IFERROR(IF(ISBLANK(INDEX(WhatToBring[#All],last_entry-start_row-DataAnalysis[NUM]+2,1)),"",INDEX(WhatToBring[#All],last_entry-start_row-DataAnalysis[NUM]+2,1)),"")</f>
        <v>Assorted vegetables</v>
      </c>
      <c r="H17" s="22">
        <f>IFERROR(IF(ISBLANK(INDEX(WhatToBring[#All],ROW(A13)+1,1)),"",IF($H16-1&lt;=-1,"",$H16-1)),"")</f>
        <v>0</v>
      </c>
      <c r="J17" s="9">
        <f>IFERROR(DataAnalysis[[#This Row],[NUM]]+1,"")</f>
        <v>1</v>
      </c>
      <c r="K17" s="9" t="str">
        <f>IFERROR(VLOOKUP(SortedData[Rank Sorted],DataAnalysis[],3,0),"")</f>
        <v>Person 7</v>
      </c>
      <c r="L17" s="9" t="str">
        <f>IFERROR(VLOOKUP(SortedData[Rank Sorted],DataAnalysis[],4,0),"")</f>
        <v>Pudding cups</v>
      </c>
      <c r="M17" s="9" t="str">
        <f>IF(K17=K16,M16,"")&amp;REPT(SortedData[[#This Row],[item]]&amp;", ",SortedData[[#This Row],[item]]&lt;&gt;"")</f>
        <v xml:space="preserve">Pudding cups, </v>
      </c>
      <c r="N17" s="9" t="str">
        <f>IF(COUNTIF(K$4:K17,K17)=1,K17,"")</f>
        <v>Person 7</v>
      </c>
      <c r="O17" s="9">
        <f>IFERROR(IF(LEN(SortedData[assigned to])=0,"",COUNTIF(SortedData[assigned to],K17)),"")</f>
        <v>1</v>
      </c>
      <c r="P17" s="26" t="str">
        <f ca="1">IFERROR(IF(LEN($N17)&gt;0,LEFT(INDIRECT("DataAnalysis!M"&amp;ROW(SortedData[[#This Row],[results]])+SortedData[[#This Row],['# of occurences]]-1),LEN(INDIRECT("DataAnalysis!M"&amp;ROW(SortedData[[#This Row],[results]])+SortedData[[#This Row],['# of occurences]]-1))-2),""),"")</f>
        <v>Pudding cups</v>
      </c>
    </row>
    <row r="18" spans="4:16" x14ac:dyDescent="0.25">
      <c r="D18" s="22" t="str">
        <f>IFERROR(RANK(E18,DataAnalysis[RANK])+SUMPRODUCT(--(E18=DataAnalysis[RANK]),--(H18&lt;DataAnalysis[NUM])),"")</f>
        <v/>
      </c>
      <c r="E18" s="23" t="str">
        <f>IFERROR(IF(COUNTIF(DataAnalysis[Assigned To],"&lt;="&amp;DataAnalysis[Assigned To])=0,"",COUNTIF(DataAnalysis[Assigned To],"&lt;="&amp;DataAnalysis[Assigned To])),"")</f>
        <v/>
      </c>
      <c r="F18" s="22" t="str">
        <f>IFERROR(IF(ISBLANK(INDEX(WhatToBring[],last_entry-start_row-DataAnalysis[[#This Row],[NUM]]+1,3)),"",INDEX(WhatToBring[],last_entry-start_row-DataAnalysis[[#This Row],[NUM]]+1,3)),"")</f>
        <v/>
      </c>
      <c r="G18" s="22" t="str">
        <f>IFERROR(IF(ISBLANK(INDEX(WhatToBring[#All],last_entry-start_row-DataAnalysis[NUM]+2,1)),"",INDEX(WhatToBring[#All],last_entry-start_row-DataAnalysis[NUM]+2,1)),"")</f>
        <v/>
      </c>
      <c r="H18" s="22" t="str">
        <f>IFERROR(IF(ISBLANK(INDEX(WhatToBring[#All],ROW(A14)+1,1)),"",IF($H17-1&lt;=-1,"",$H17-1)),"")</f>
        <v/>
      </c>
      <c r="J18" s="9" t="str">
        <f>IFERROR(DataAnalysis[[#This Row],[NUM]]+1,"")</f>
        <v/>
      </c>
      <c r="K18" s="9" t="str">
        <f>IFERROR(VLOOKUP(SortedData[Rank Sorted],DataAnalysis[],3,0),"")</f>
        <v/>
      </c>
      <c r="L18" s="9" t="str">
        <f>IFERROR(VLOOKUP(SortedData[Rank Sorted],DataAnalysis[],4,0),"")</f>
        <v/>
      </c>
      <c r="M18" s="9" t="str">
        <f>IF(K18=K17,M17,"")&amp;REPT(SortedData[[#This Row],[item]]&amp;", ",SortedData[[#This Row],[item]]&lt;&gt;"")</f>
        <v/>
      </c>
      <c r="N18" s="9" t="str">
        <f>IF(COUNTIF(K$4:K18,K18)=1,K18,"")</f>
        <v/>
      </c>
      <c r="O18" s="9" t="str">
        <f>IFERROR(IF(LEN(SortedData[assigned to])=0,"",COUNTIF(SortedData[assigned to],K18)),"")</f>
        <v/>
      </c>
      <c r="P18" s="26" t="str">
        <f ca="1">IFERROR(IF(LEN($N18)&gt;0,LEFT(INDIRECT("DataAnalysis!M"&amp;ROW(SortedData[[#This Row],[results]])+SortedData[[#This Row],['# of occurences]]-1),LEN(INDIRECT("DataAnalysis!M"&amp;ROW(SortedData[[#This Row],[results]])+SortedData[[#This Row],['# of occurences]]-1))-2),""),"")</f>
        <v/>
      </c>
    </row>
    <row r="19" spans="4:16" x14ac:dyDescent="0.25">
      <c r="D19" s="22" t="str">
        <f>IFERROR(RANK(E19,DataAnalysis[RANK])+SUMPRODUCT(--(E19=DataAnalysis[RANK]),--(H19&lt;DataAnalysis[NUM])),"")</f>
        <v/>
      </c>
      <c r="E19" s="23" t="str">
        <f>IFERROR(IF(COUNTIF(DataAnalysis[Assigned To],"&lt;="&amp;DataAnalysis[Assigned To])=0,"",COUNTIF(DataAnalysis[Assigned To],"&lt;="&amp;DataAnalysis[Assigned To])),"")</f>
        <v/>
      </c>
      <c r="F19" s="22" t="str">
        <f>IFERROR(IF(ISBLANK(INDEX(WhatToBring[],last_entry-start_row-DataAnalysis[[#This Row],[NUM]]+1,3)),"",INDEX(WhatToBring[],last_entry-start_row-DataAnalysis[[#This Row],[NUM]]+1,3)),"")</f>
        <v/>
      </c>
      <c r="G19" s="22" t="str">
        <f>IFERROR(IF(ISBLANK(INDEX(WhatToBring[#All],last_entry-start_row-DataAnalysis[NUM]+2,1)),"",INDEX(WhatToBring[#All],last_entry-start_row-DataAnalysis[NUM]+2,1)),"")</f>
        <v/>
      </c>
      <c r="H19" s="22" t="str">
        <f>IFERROR(IF(ISBLANK(INDEX(WhatToBring[#All],ROW(A15)+1,1)),"",IF($H18-1&lt;=-1,"",$H18-1)),"")</f>
        <v/>
      </c>
      <c r="J19" s="9" t="str">
        <f>IFERROR(DataAnalysis[[#This Row],[NUM]]+1,"")</f>
        <v/>
      </c>
      <c r="K19" s="9" t="str">
        <f>IFERROR(VLOOKUP(SortedData[Rank Sorted],DataAnalysis[],3,0),"")</f>
        <v/>
      </c>
      <c r="L19" s="9" t="str">
        <f>IFERROR(VLOOKUP(SortedData[Rank Sorted],DataAnalysis[],4,0),"")</f>
        <v/>
      </c>
      <c r="M19" s="9" t="str">
        <f>IF(K19=K18,M18,"")&amp;REPT(SortedData[[#This Row],[item]]&amp;", ",SortedData[[#This Row],[item]]&lt;&gt;"")</f>
        <v/>
      </c>
      <c r="N19" s="9" t="str">
        <f>IF(COUNTIF(K$4:K19,K19)=1,K19,"")</f>
        <v/>
      </c>
      <c r="O19" s="9" t="str">
        <f>IFERROR(IF(LEN(SortedData[assigned to])=0,"",COUNTIF(SortedData[assigned to],K19)),"")</f>
        <v/>
      </c>
      <c r="P19" s="26" t="str">
        <f ca="1">IFERROR(IF(LEN($N19)&gt;0,LEFT(INDIRECT("DataAnalysis!M"&amp;ROW(SortedData[[#This Row],[results]])+SortedData[[#This Row],['# of occurences]]-1),LEN(INDIRECT("DataAnalysis!M"&amp;ROW(SortedData[[#This Row],[results]])+SortedData[[#This Row],['# of occurences]]-1))-2),""),"")</f>
        <v/>
      </c>
    </row>
    <row r="20" spans="4:16" x14ac:dyDescent="0.25">
      <c r="D20" s="22" t="str">
        <f>IFERROR(RANK(E20,DataAnalysis[RANK])+SUMPRODUCT(--(E20=DataAnalysis[RANK]),--(H20&lt;DataAnalysis[NUM])),"")</f>
        <v/>
      </c>
      <c r="E20" s="23" t="str">
        <f>IFERROR(IF(COUNTIF(DataAnalysis[Assigned To],"&lt;="&amp;DataAnalysis[Assigned To])=0,"",COUNTIF(DataAnalysis[Assigned To],"&lt;="&amp;DataAnalysis[Assigned To])),"")</f>
        <v/>
      </c>
      <c r="F20" s="22" t="str">
        <f>IFERROR(IF(ISBLANK(INDEX(WhatToBring[],last_entry-start_row-DataAnalysis[[#This Row],[NUM]]+1,3)),"",INDEX(WhatToBring[],last_entry-start_row-DataAnalysis[[#This Row],[NUM]]+1,3)),"")</f>
        <v/>
      </c>
      <c r="G20" s="22" t="str">
        <f>IFERROR(IF(ISBLANK(INDEX(WhatToBring[#All],last_entry-start_row-DataAnalysis[NUM]+2,1)),"",INDEX(WhatToBring[#All],last_entry-start_row-DataAnalysis[NUM]+2,1)),"")</f>
        <v/>
      </c>
      <c r="H20" s="22" t="str">
        <f>IFERROR(IF(ISBLANK(INDEX(WhatToBring[#All],ROW(A16)+1,1)),"",IF($H19-1&lt;=-1,"",$H19-1)),"")</f>
        <v/>
      </c>
      <c r="J20" s="9" t="str">
        <f>IFERROR(DataAnalysis[[#This Row],[NUM]]+1,"")</f>
        <v/>
      </c>
      <c r="K20" s="9" t="str">
        <f>IFERROR(VLOOKUP(SortedData[Rank Sorted],DataAnalysis[],3,0),"")</f>
        <v/>
      </c>
      <c r="L20" s="9" t="str">
        <f>IFERROR(VLOOKUP(SortedData[Rank Sorted],DataAnalysis[],4,0),"")</f>
        <v/>
      </c>
      <c r="M20" s="9" t="str">
        <f>IF(K20=K19,M19,"")&amp;REPT(SortedData[[#This Row],[item]]&amp;", ",SortedData[[#This Row],[item]]&lt;&gt;"")</f>
        <v/>
      </c>
      <c r="N20" s="9" t="str">
        <f>IF(COUNTIF(K$4:K20,K20)=1,K20,"")</f>
        <v/>
      </c>
      <c r="O20" s="9" t="str">
        <f>IFERROR(IF(LEN(SortedData[assigned to])=0,"",COUNTIF(SortedData[assigned to],K20)),"")</f>
        <v/>
      </c>
      <c r="P20" s="26" t="str">
        <f ca="1">IFERROR(IF(LEN($N20)&gt;0,LEFT(INDIRECT("DataAnalysis!M"&amp;ROW(SortedData[[#This Row],[results]])+SortedData[[#This Row],['# of occurences]]-1),LEN(INDIRECT("DataAnalysis!M"&amp;ROW(SortedData[[#This Row],[results]])+SortedData[[#This Row],['# of occurences]]-1))-2),""),"")</f>
        <v/>
      </c>
    </row>
    <row r="21" spans="4:16" x14ac:dyDescent="0.25">
      <c r="D21" s="22" t="str">
        <f>IFERROR(RANK(E21,DataAnalysis[RANK])+SUMPRODUCT(--(E21=DataAnalysis[RANK]),--(H21&lt;DataAnalysis[NUM])),"")</f>
        <v/>
      </c>
      <c r="E21" s="23" t="str">
        <f>IFERROR(IF(COUNTIF(DataAnalysis[Assigned To],"&lt;="&amp;DataAnalysis[Assigned To])=0,"",COUNTIF(DataAnalysis[Assigned To],"&lt;="&amp;DataAnalysis[Assigned To])),"")</f>
        <v/>
      </c>
      <c r="F21" s="22" t="str">
        <f>IFERROR(IF(ISBLANK(INDEX(WhatToBring[],last_entry-start_row-DataAnalysis[[#This Row],[NUM]]+1,3)),"",INDEX(WhatToBring[],last_entry-start_row-DataAnalysis[[#This Row],[NUM]]+1,3)),"")</f>
        <v/>
      </c>
      <c r="G21" s="22" t="str">
        <f>IFERROR(IF(ISBLANK(INDEX(WhatToBring[#All],last_entry-start_row-DataAnalysis[NUM]+2,1)),"",INDEX(WhatToBring[#All],last_entry-start_row-DataAnalysis[NUM]+2,1)),"")</f>
        <v/>
      </c>
      <c r="H21" s="22" t="str">
        <f>IFERROR(IF(ISBLANK(INDEX(WhatToBring[#All],ROW(A17)+1,1)),"",IF($H20-1&lt;=-1,"",$H20-1)),"")</f>
        <v/>
      </c>
      <c r="J21" s="9" t="str">
        <f>IFERROR(DataAnalysis[[#This Row],[NUM]]+1,"")</f>
        <v/>
      </c>
      <c r="K21" s="9" t="str">
        <f>IFERROR(VLOOKUP(SortedData[Rank Sorted],DataAnalysis[],3,0),"")</f>
        <v/>
      </c>
      <c r="L21" s="9" t="str">
        <f>IFERROR(VLOOKUP(SortedData[Rank Sorted],DataAnalysis[],4,0),"")</f>
        <v/>
      </c>
      <c r="M21" s="9" t="str">
        <f>IF(K21=K20,M20,"")&amp;REPT(SortedData[[#This Row],[item]]&amp;", ",SortedData[[#This Row],[item]]&lt;&gt;"")</f>
        <v/>
      </c>
      <c r="N21" s="9" t="str">
        <f>IF(COUNTIF(K$4:K21,K21)=1,K21,"")</f>
        <v/>
      </c>
      <c r="O21" s="9" t="str">
        <f>IFERROR(IF(LEN(SortedData[assigned to])=0,"",COUNTIF(SortedData[assigned to],K21)),"")</f>
        <v/>
      </c>
      <c r="P21" s="26" t="str">
        <f ca="1">IFERROR(IF(LEN($N21)&gt;0,LEFT(INDIRECT("DataAnalysis!M"&amp;ROW(SortedData[[#This Row],[results]])+SortedData[[#This Row],['# of occurences]]-1),LEN(INDIRECT("DataAnalysis!M"&amp;ROW(SortedData[[#This Row],[results]])+SortedData[[#This Row],['# of occurences]]-1))-2),""),"")</f>
        <v/>
      </c>
    </row>
    <row r="22" spans="4:16" x14ac:dyDescent="0.25">
      <c r="D22" s="22" t="str">
        <f>IFERROR(RANK(E22,DataAnalysis[RANK])+SUMPRODUCT(--(E22=DataAnalysis[RANK]),--(H22&lt;DataAnalysis[NUM])),"")</f>
        <v/>
      </c>
      <c r="E22" s="23" t="str">
        <f>IFERROR(IF(COUNTIF(DataAnalysis[Assigned To],"&lt;="&amp;DataAnalysis[Assigned To])=0,"",COUNTIF(DataAnalysis[Assigned To],"&lt;="&amp;DataAnalysis[Assigned To])),"")</f>
        <v/>
      </c>
      <c r="F22" s="22" t="str">
        <f>IFERROR(IF(ISBLANK(INDEX(WhatToBring[],last_entry-start_row-DataAnalysis[[#This Row],[NUM]]+1,3)),"",INDEX(WhatToBring[],last_entry-start_row-DataAnalysis[[#This Row],[NUM]]+1,3)),"")</f>
        <v/>
      </c>
      <c r="G22" s="22" t="str">
        <f>IFERROR(IF(ISBLANK(INDEX(WhatToBring[#All],last_entry-start_row-DataAnalysis[NUM]+2,1)),"",INDEX(WhatToBring[#All],last_entry-start_row-DataAnalysis[NUM]+2,1)),"")</f>
        <v/>
      </c>
      <c r="H22" s="22" t="str">
        <f>IFERROR(IF(ISBLANK(INDEX(WhatToBring[#All],ROW(A18)+1,1)),"",IF($H21-1&lt;=-1,"",$H21-1)),"")</f>
        <v/>
      </c>
      <c r="J22" s="9" t="str">
        <f>IFERROR(DataAnalysis[[#This Row],[NUM]]+1,"")</f>
        <v/>
      </c>
      <c r="K22" s="9" t="str">
        <f>IFERROR(VLOOKUP(SortedData[Rank Sorted],DataAnalysis[],3,0),"")</f>
        <v/>
      </c>
      <c r="L22" s="9" t="str">
        <f>IFERROR(VLOOKUP(SortedData[Rank Sorted],DataAnalysis[],4,0),"")</f>
        <v/>
      </c>
      <c r="M22" s="9" t="str">
        <f>IF(K22=K21,M21,"")&amp;REPT(SortedData[[#This Row],[item]]&amp;", ",SortedData[[#This Row],[item]]&lt;&gt;"")</f>
        <v/>
      </c>
      <c r="N22" s="9" t="str">
        <f>IF(COUNTIF(K$4:K22,K22)=1,K22,"")</f>
        <v/>
      </c>
      <c r="O22" s="9" t="str">
        <f>IFERROR(IF(LEN(SortedData[assigned to])=0,"",COUNTIF(SortedData[assigned to],K22)),"")</f>
        <v/>
      </c>
      <c r="P22" s="26" t="str">
        <f ca="1">IFERROR(IF(LEN($N22)&gt;0,LEFT(INDIRECT("DataAnalysis!M"&amp;ROW(SortedData[[#This Row],[results]])+SortedData[[#This Row],['# of occurences]]-1),LEN(INDIRECT("DataAnalysis!M"&amp;ROW(SortedData[[#This Row],[results]])+SortedData[[#This Row],['# of occurences]]-1))-2),""),"")</f>
        <v/>
      </c>
    </row>
    <row r="23" spans="4:16" x14ac:dyDescent="0.25">
      <c r="D23" s="22" t="str">
        <f>IFERROR(RANK(E23,DataAnalysis[RANK])+SUMPRODUCT(--(E23=DataAnalysis[RANK]),--(H23&lt;DataAnalysis[NUM])),"")</f>
        <v/>
      </c>
      <c r="E23" s="23" t="str">
        <f>IFERROR(IF(COUNTIF(DataAnalysis[Assigned To],"&lt;="&amp;DataAnalysis[Assigned To])=0,"",COUNTIF(DataAnalysis[Assigned To],"&lt;="&amp;DataAnalysis[Assigned To])),"")</f>
        <v/>
      </c>
      <c r="F23" s="22" t="str">
        <f>IFERROR(IF(ISBLANK(INDEX(WhatToBring[],last_entry-start_row-DataAnalysis[[#This Row],[NUM]]+1,3)),"",INDEX(WhatToBring[],last_entry-start_row-DataAnalysis[[#This Row],[NUM]]+1,3)),"")</f>
        <v/>
      </c>
      <c r="G23" s="22" t="str">
        <f>IFERROR(IF(ISBLANK(INDEX(WhatToBring[#All],last_entry-start_row-DataAnalysis[NUM]+2,1)),"",INDEX(WhatToBring[#All],last_entry-start_row-DataAnalysis[NUM]+2,1)),"")</f>
        <v/>
      </c>
      <c r="H23" s="22" t="str">
        <f>IFERROR(IF(ISBLANK(INDEX(WhatToBring[#All],ROW(A19)+1,1)),"",IF($H22-1&lt;=-1,"",$H22-1)),"")</f>
        <v/>
      </c>
      <c r="J23" s="9" t="str">
        <f>IFERROR(DataAnalysis[[#This Row],[NUM]]+1,"")</f>
        <v/>
      </c>
      <c r="K23" s="9" t="str">
        <f>IFERROR(VLOOKUP(SortedData[Rank Sorted],DataAnalysis[],3,0),"")</f>
        <v/>
      </c>
      <c r="L23" s="9" t="str">
        <f>IFERROR(VLOOKUP(SortedData[Rank Sorted],DataAnalysis[],4,0),"")</f>
        <v/>
      </c>
      <c r="M23" s="9" t="str">
        <f>IF(K23=K22,M22,"")&amp;REPT(SortedData[[#This Row],[item]]&amp;", ",SortedData[[#This Row],[item]]&lt;&gt;"")</f>
        <v/>
      </c>
      <c r="N23" s="9" t="str">
        <f>IF(COUNTIF(K$4:K23,K23)=1,K23,"")</f>
        <v/>
      </c>
      <c r="O23" s="9" t="str">
        <f>IFERROR(IF(LEN(SortedData[assigned to])=0,"",COUNTIF(SortedData[assigned to],K23)),"")</f>
        <v/>
      </c>
      <c r="P23" s="26" t="str">
        <f ca="1">IFERROR(IF(LEN($N23)&gt;0,LEFT(INDIRECT("DataAnalysis!M"&amp;ROW(SortedData[[#This Row],[results]])+SortedData[[#This Row],['# of occurences]]-1),LEN(INDIRECT("DataAnalysis!M"&amp;ROW(SortedData[[#This Row],[results]])+SortedData[[#This Row],['# of occurences]]-1))-2),""),"")</f>
        <v/>
      </c>
    </row>
    <row r="24" spans="4:16" x14ac:dyDescent="0.25">
      <c r="D24" s="22" t="str">
        <f>IFERROR(RANK(E24,DataAnalysis[RANK])+SUMPRODUCT(--(E24=DataAnalysis[RANK]),--(H24&lt;DataAnalysis[NUM])),"")</f>
        <v/>
      </c>
      <c r="E24" s="23" t="str">
        <f>IFERROR(IF(COUNTIF(DataAnalysis[Assigned To],"&lt;="&amp;DataAnalysis[Assigned To])=0,"",COUNTIF(DataAnalysis[Assigned To],"&lt;="&amp;DataAnalysis[Assigned To])),"")</f>
        <v/>
      </c>
      <c r="F24" s="22" t="str">
        <f>IFERROR(IF(ISBLANK(INDEX(WhatToBring[],last_entry-start_row-DataAnalysis[[#This Row],[NUM]]+1,3)),"",INDEX(WhatToBring[],last_entry-start_row-DataAnalysis[[#This Row],[NUM]]+1,3)),"")</f>
        <v/>
      </c>
      <c r="G24" t="str">
        <f>IFERROR(IF(ISBLANK(INDEX(WhatToBring[#All],last_entry-start_row-DataAnalysis[NUM]+2,1)),"",INDEX(WhatToBring[#All],last_entry-start_row-DataAnalysis[NUM]+2,1)),"")</f>
        <v/>
      </c>
      <c r="H24" s="22" t="str">
        <f>IFERROR(IF(ISBLANK(INDEX(WhatToBring[#All],ROW(A20)+1,1)),"",IF($H23-1&lt;=-1,"",$H23-1)),"")</f>
        <v/>
      </c>
      <c r="J24" s="9" t="str">
        <f>IFERROR(DataAnalysis[[#This Row],[NUM]]+1,"")</f>
        <v/>
      </c>
      <c r="K24" t="str">
        <f>IFERROR(VLOOKUP(SortedData[Rank Sorted],DataAnalysis[],3,0),"")</f>
        <v/>
      </c>
      <c r="L24" t="str">
        <f>IFERROR(VLOOKUP(SortedData[Rank Sorted],DataAnalysis[],4,0),"")</f>
        <v/>
      </c>
      <c r="M24" s="9" t="str">
        <f>IF(K24=K23,M23,"")&amp;REPT(SortedData[[#This Row],[item]]&amp;", ",SortedData[[#This Row],[item]]&lt;&gt;"")</f>
        <v/>
      </c>
      <c r="N24" s="9" t="str">
        <f>IF(COUNTIF(K$4:K24,K24)=1,K24,"")</f>
        <v/>
      </c>
      <c r="O24" s="9" t="str">
        <f>IFERROR(IF(LEN(SortedData[assigned to])=0,"",COUNTIF(SortedData[assigned to],K24)),"")</f>
        <v/>
      </c>
      <c r="P24" s="26" t="str">
        <f ca="1">IFERROR(IF(LEN($N24)&gt;0,LEFT(INDIRECT("DataAnalysis!M"&amp;ROW(SortedData[[#This Row],[results]])+SortedData[[#This Row],['# of occurences]]-1),LEN(INDIRECT("DataAnalysis!M"&amp;ROW(SortedData[[#This Row],[results]])+SortedData[[#This Row],['# of occurences]]-1))-2),""),"")</f>
        <v/>
      </c>
    </row>
    <row r="25" spans="4:16" x14ac:dyDescent="0.25">
      <c r="D25" s="22" t="str">
        <f>IFERROR(RANK(E25,DataAnalysis[RANK])+SUMPRODUCT(--(E25=DataAnalysis[RANK]),--(H25&lt;DataAnalysis[NUM])),"")</f>
        <v/>
      </c>
      <c r="E25" s="23" t="str">
        <f>IFERROR(IF(COUNTIF(DataAnalysis[Assigned To],"&lt;="&amp;DataAnalysis[Assigned To])=0,"",COUNTIF(DataAnalysis[Assigned To],"&lt;="&amp;DataAnalysis[Assigned To])),"")</f>
        <v/>
      </c>
      <c r="F25" s="22" t="str">
        <f>IFERROR(IF(ISBLANK(INDEX(WhatToBring[],last_entry-start_row-DataAnalysis[[#This Row],[NUM]]+1,3)),"",INDEX(WhatToBring[],last_entry-start_row-DataAnalysis[[#This Row],[NUM]]+1,3)),"")</f>
        <v/>
      </c>
      <c r="G25" t="str">
        <f>IFERROR(IF(ISBLANK(INDEX(WhatToBring[#All],last_entry-start_row-DataAnalysis[NUM]+2,1)),"",INDEX(WhatToBring[#All],last_entry-start_row-DataAnalysis[NUM]+2,1)),"")</f>
        <v/>
      </c>
      <c r="H25" s="22" t="str">
        <f>IFERROR(IF(ISBLANK(INDEX(WhatToBring[#All],ROW(A21)+1,1)),"",IF($H24-1&lt;=-1,"",$H24-1)),"")</f>
        <v/>
      </c>
      <c r="J25" s="9" t="str">
        <f>IFERROR(DataAnalysis[[#This Row],[NUM]]+1,"")</f>
        <v/>
      </c>
      <c r="K25" t="str">
        <f>IFERROR(VLOOKUP(SortedData[Rank Sorted],DataAnalysis[],3,0),"")</f>
        <v/>
      </c>
      <c r="L25" t="str">
        <f>IFERROR(VLOOKUP(SortedData[Rank Sorted],DataAnalysis[],4,0),"")</f>
        <v/>
      </c>
      <c r="M25" s="9" t="str">
        <f>IF(K25=K24,M24,"")&amp;REPT(SortedData[[#This Row],[item]]&amp;", ",SortedData[[#This Row],[item]]&lt;&gt;"")</f>
        <v/>
      </c>
      <c r="N25" s="9" t="str">
        <f>IF(COUNTIF(K$4:K25,K25)=1,K25,"")</f>
        <v/>
      </c>
      <c r="O25" s="9" t="str">
        <f>IFERROR(IF(LEN(SortedData[assigned to])=0,"",COUNTIF(SortedData[assigned to],K25)),"")</f>
        <v/>
      </c>
      <c r="P25" s="26" t="str">
        <f ca="1">IFERROR(IF(LEN($N25)&gt;0,LEFT(INDIRECT("DataAnalysis!M"&amp;ROW(SortedData[[#This Row],[results]])+SortedData[[#This Row],['# of occurences]]-1),LEN(INDIRECT("DataAnalysis!M"&amp;ROW(SortedData[[#This Row],[results]])+SortedData[[#This Row],['# of occurences]]-1))-2),""),"")</f>
        <v/>
      </c>
    </row>
    <row r="26" spans="4:16" x14ac:dyDescent="0.25">
      <c r="D26" s="22" t="str">
        <f>IFERROR(RANK(E26,DataAnalysis[RANK])+SUMPRODUCT(--(E26=DataAnalysis[RANK]),--(H26&lt;DataAnalysis[NUM])),"")</f>
        <v/>
      </c>
      <c r="E26" s="23" t="str">
        <f>IFERROR(IF(COUNTIF(DataAnalysis[Assigned To],"&lt;="&amp;DataAnalysis[Assigned To])=0,"",COUNTIF(DataAnalysis[Assigned To],"&lt;="&amp;DataAnalysis[Assigned To])),"")</f>
        <v/>
      </c>
      <c r="F26" s="22" t="str">
        <f>IFERROR(IF(ISBLANK(INDEX(WhatToBring[],last_entry-start_row-DataAnalysis[[#This Row],[NUM]]+1,3)),"",INDEX(WhatToBring[],last_entry-start_row-DataAnalysis[[#This Row],[NUM]]+1,3)),"")</f>
        <v/>
      </c>
      <c r="G26" t="str">
        <f>IFERROR(IF(ISBLANK(INDEX(WhatToBring[#All],last_entry-start_row-DataAnalysis[NUM]+2,1)),"",INDEX(WhatToBring[#All],last_entry-start_row-DataAnalysis[NUM]+2,1)),"")</f>
        <v/>
      </c>
      <c r="H26" s="22" t="str">
        <f>IFERROR(IF(ISBLANK(INDEX(WhatToBring[#All],ROW(A22)+1,1)),"",IF($H25-1&lt;=-1,"",$H25-1)),"")</f>
        <v/>
      </c>
      <c r="J26" s="9" t="str">
        <f>IFERROR(DataAnalysis[[#This Row],[NUM]]+1,"")</f>
        <v/>
      </c>
      <c r="K26" t="str">
        <f>IFERROR(VLOOKUP(SortedData[Rank Sorted],DataAnalysis[],3,0),"")</f>
        <v/>
      </c>
      <c r="L26" t="str">
        <f>IFERROR(VLOOKUP(SortedData[Rank Sorted],DataAnalysis[],4,0),"")</f>
        <v/>
      </c>
      <c r="M26" s="9" t="str">
        <f>IF(K26=K25,M25,"")&amp;REPT(SortedData[[#This Row],[item]]&amp;", ",SortedData[[#This Row],[item]]&lt;&gt;"")</f>
        <v/>
      </c>
      <c r="N26" s="9" t="str">
        <f>IF(COUNTIF(K$4:K26,K26)=1,K26,"")</f>
        <v/>
      </c>
      <c r="O26" s="9" t="str">
        <f>IFERROR(IF(LEN(SortedData[assigned to])=0,"",COUNTIF(SortedData[assigned to],K26)),"")</f>
        <v/>
      </c>
      <c r="P26" s="26" t="str">
        <f ca="1">IFERROR(IF(LEN($N26)&gt;0,LEFT(INDIRECT("DataAnalysis!M"&amp;ROW(SortedData[[#This Row],[results]])+SortedData[[#This Row],['# of occurences]]-1),LEN(INDIRECT("DataAnalysis!M"&amp;ROW(SortedData[[#This Row],[results]])+SortedData[[#This Row],['# of occurences]]-1))-2),""),"")</f>
        <v/>
      </c>
    </row>
    <row r="27" spans="4:16" x14ac:dyDescent="0.25">
      <c r="D27" s="22" t="str">
        <f>IFERROR(RANK(E27,DataAnalysis[RANK])+SUMPRODUCT(--(E27=DataAnalysis[RANK]),--(H27&lt;DataAnalysis[NUM])),"")</f>
        <v/>
      </c>
      <c r="E27" s="23" t="str">
        <f>IFERROR(IF(COUNTIF(DataAnalysis[Assigned To],"&lt;="&amp;DataAnalysis[Assigned To])=0,"",COUNTIF(DataAnalysis[Assigned To],"&lt;="&amp;DataAnalysis[Assigned To])),"")</f>
        <v/>
      </c>
      <c r="F27" s="22" t="str">
        <f>IFERROR(IF(ISBLANK(INDEX(WhatToBring[],last_entry-start_row-DataAnalysis[[#This Row],[NUM]]+1,3)),"",INDEX(WhatToBring[],last_entry-start_row-DataAnalysis[[#This Row],[NUM]]+1,3)),"")</f>
        <v/>
      </c>
      <c r="G27" t="str">
        <f>IFERROR(IF(ISBLANK(INDEX(WhatToBring[#All],last_entry-start_row-DataAnalysis[NUM]+2,1)),"",INDEX(WhatToBring[#All],last_entry-start_row-DataAnalysis[NUM]+2,1)),"")</f>
        <v/>
      </c>
      <c r="H27" s="22" t="str">
        <f>IFERROR(IF(ISBLANK(INDEX(WhatToBring[#All],ROW(A23)+1,1)),"",IF($H26-1&lt;=-1,"",$H26-1)),"")</f>
        <v/>
      </c>
      <c r="J27" s="9" t="str">
        <f>IFERROR(DataAnalysis[[#This Row],[NUM]]+1,"")</f>
        <v/>
      </c>
      <c r="K27" t="str">
        <f>IFERROR(VLOOKUP(SortedData[Rank Sorted],DataAnalysis[],3,0),"")</f>
        <v/>
      </c>
      <c r="L27" t="str">
        <f>IFERROR(VLOOKUP(SortedData[Rank Sorted],DataAnalysis[],4,0),"")</f>
        <v/>
      </c>
      <c r="M27" s="9" t="str">
        <f>IF(K27=K26,M26,"")&amp;REPT(SortedData[[#This Row],[item]]&amp;", ",SortedData[[#This Row],[item]]&lt;&gt;"")</f>
        <v/>
      </c>
      <c r="N27" s="9" t="str">
        <f>IF(COUNTIF(K$4:K27,K27)=1,K27,"")</f>
        <v/>
      </c>
      <c r="O27" s="9" t="str">
        <f>IFERROR(IF(LEN(SortedData[assigned to])=0,"",COUNTIF(SortedData[assigned to],K27)),"")</f>
        <v/>
      </c>
      <c r="P27" s="26" t="str">
        <f ca="1">IFERROR(IF(LEN($N27)&gt;0,LEFT(INDIRECT("DataAnalysis!M"&amp;ROW(SortedData[[#This Row],[results]])+SortedData[[#This Row],['# of occurences]]-1),LEN(INDIRECT("DataAnalysis!M"&amp;ROW(SortedData[[#This Row],[results]])+SortedData[[#This Row],['# of occurences]]-1))-2),""),"")</f>
        <v/>
      </c>
    </row>
    <row r="28" spans="4:16" x14ac:dyDescent="0.25">
      <c r="D28" s="22" t="str">
        <f>IFERROR(RANK(E28,DataAnalysis[RANK])+SUMPRODUCT(--(E28=DataAnalysis[RANK]),--(H28&lt;DataAnalysis[NUM])),"")</f>
        <v/>
      </c>
      <c r="E28" s="23" t="str">
        <f>IFERROR(IF(COUNTIF(DataAnalysis[Assigned To],"&lt;="&amp;DataAnalysis[Assigned To])=0,"",COUNTIF(DataAnalysis[Assigned To],"&lt;="&amp;DataAnalysis[Assigned To])),"")</f>
        <v/>
      </c>
      <c r="F28" s="22" t="str">
        <f>IFERROR(IF(ISBLANK(INDEX(WhatToBring[],last_entry-start_row-DataAnalysis[[#This Row],[NUM]]+1,3)),"",INDEX(WhatToBring[],last_entry-start_row-DataAnalysis[[#This Row],[NUM]]+1,3)),"")</f>
        <v/>
      </c>
      <c r="G28" t="str">
        <f>IFERROR(IF(ISBLANK(INDEX(WhatToBring[#All],last_entry-start_row-DataAnalysis[NUM]+2,1)),"",INDEX(WhatToBring[#All],last_entry-start_row-DataAnalysis[NUM]+2,1)),"")</f>
        <v/>
      </c>
      <c r="H28" s="22" t="str">
        <f>IFERROR(IF(ISBLANK(INDEX(WhatToBring[#All],ROW(A24)+1,1)),"",IF($H27-1&lt;=-1,"",$H27-1)),"")</f>
        <v/>
      </c>
      <c r="J28" s="9" t="str">
        <f>IFERROR(DataAnalysis[[#This Row],[NUM]]+1,"")</f>
        <v/>
      </c>
      <c r="K28" t="str">
        <f>IFERROR(VLOOKUP(SortedData[Rank Sorted],DataAnalysis[],3,0),"")</f>
        <v/>
      </c>
      <c r="L28" t="str">
        <f>IFERROR(VLOOKUP(SortedData[Rank Sorted],DataAnalysis[],4,0),"")</f>
        <v/>
      </c>
      <c r="M28" s="9" t="str">
        <f>IF(K28=K27,M27,"")&amp;REPT(SortedData[[#This Row],[item]]&amp;", ",SortedData[[#This Row],[item]]&lt;&gt;"")</f>
        <v/>
      </c>
      <c r="N28" s="9" t="str">
        <f>IF(COUNTIF(K$4:K28,K28)=1,K28,"")</f>
        <v/>
      </c>
      <c r="O28" s="9" t="str">
        <f>IFERROR(IF(LEN(SortedData[assigned to])=0,"",COUNTIF(SortedData[assigned to],K28)),"")</f>
        <v/>
      </c>
      <c r="P28" s="26" t="str">
        <f ca="1">IFERROR(IF(LEN($N28)&gt;0,LEFT(INDIRECT("DataAnalysis!M"&amp;ROW(SortedData[[#This Row],[results]])+SortedData[[#This Row],['# of occurences]]-1),LEN(INDIRECT("DataAnalysis!M"&amp;ROW(SortedData[[#This Row],[results]])+SortedData[[#This Row],['# of occurences]]-1))-2),""),"")</f>
        <v/>
      </c>
    </row>
    <row r="29" spans="4:16" x14ac:dyDescent="0.25">
      <c r="D29" s="22" t="str">
        <f>IFERROR(RANK(E29,DataAnalysis[RANK])+SUMPRODUCT(--(E29=DataAnalysis[RANK]),--(H29&lt;DataAnalysis[NUM])),"")</f>
        <v/>
      </c>
      <c r="E29" s="23" t="str">
        <f>IFERROR(IF(COUNTIF(DataAnalysis[Assigned To],"&lt;="&amp;DataAnalysis[Assigned To])=0,"",COUNTIF(DataAnalysis[Assigned To],"&lt;="&amp;DataAnalysis[Assigned To])),"")</f>
        <v/>
      </c>
      <c r="F29" s="22" t="str">
        <f>IFERROR(IF(ISBLANK(INDEX(WhatToBring[],last_entry-start_row-DataAnalysis[[#This Row],[NUM]]+1,3)),"",INDEX(WhatToBring[],last_entry-start_row-DataAnalysis[[#This Row],[NUM]]+1,3)),"")</f>
        <v/>
      </c>
      <c r="G29" t="str">
        <f>IFERROR(IF(ISBLANK(INDEX(WhatToBring[#All],last_entry-start_row-DataAnalysis[NUM]+2,1)),"",INDEX(WhatToBring[#All],last_entry-start_row-DataAnalysis[NUM]+2,1)),"")</f>
        <v/>
      </c>
      <c r="H29" s="22" t="str">
        <f>IFERROR(IF(ISBLANK(INDEX(WhatToBring[#All],ROW(A25)+1,1)),"",IF($H28-1&lt;=-1,"",$H28-1)),"")</f>
        <v/>
      </c>
      <c r="J29" s="9" t="str">
        <f>IFERROR(DataAnalysis[[#This Row],[NUM]]+1,"")</f>
        <v/>
      </c>
      <c r="K29" t="str">
        <f>IFERROR(VLOOKUP(SortedData[Rank Sorted],DataAnalysis[],3,0),"")</f>
        <v/>
      </c>
      <c r="L29" t="str">
        <f>IFERROR(VLOOKUP(SortedData[Rank Sorted],DataAnalysis[],4,0),"")</f>
        <v/>
      </c>
      <c r="M29" s="9" t="str">
        <f>IF(K29=K28,M28,"")&amp;REPT(SortedData[[#This Row],[item]]&amp;", ",SortedData[[#This Row],[item]]&lt;&gt;"")</f>
        <v/>
      </c>
      <c r="N29" s="9" t="str">
        <f>IF(COUNTIF(K$4:K29,K29)=1,K29,"")</f>
        <v/>
      </c>
      <c r="O29" s="9" t="str">
        <f>IFERROR(IF(LEN(SortedData[assigned to])=0,"",COUNTIF(SortedData[assigned to],K29)),"")</f>
        <v/>
      </c>
      <c r="P29" s="26" t="str">
        <f ca="1">IFERROR(IF(LEN($N29)&gt;0,LEFT(INDIRECT("DataAnalysis!M"&amp;ROW(SortedData[[#This Row],[results]])+SortedData[[#This Row],['# of occurences]]-1),LEN(INDIRECT("DataAnalysis!M"&amp;ROW(SortedData[[#This Row],[results]])+SortedData[[#This Row],['# of occurences]]-1))-2),""),"")</f>
        <v/>
      </c>
    </row>
    <row r="30" spans="4:16" x14ac:dyDescent="0.25">
      <c r="D30" s="22" t="str">
        <f>IFERROR(RANK(E30,DataAnalysis[RANK])+SUMPRODUCT(--(E30=DataAnalysis[RANK]),--(H30&lt;DataAnalysis[NUM])),"")</f>
        <v/>
      </c>
      <c r="E30" s="23" t="str">
        <f>IFERROR(IF(COUNTIF(DataAnalysis[Assigned To],"&lt;="&amp;DataAnalysis[Assigned To])=0,"",COUNTIF(DataAnalysis[Assigned To],"&lt;="&amp;DataAnalysis[Assigned To])),"")</f>
        <v/>
      </c>
      <c r="F30" s="22" t="str">
        <f>IFERROR(IF(ISBLANK(INDEX(WhatToBring[],last_entry-start_row-DataAnalysis[[#This Row],[NUM]]+1,3)),"",INDEX(WhatToBring[],last_entry-start_row-DataAnalysis[[#This Row],[NUM]]+1,3)),"")</f>
        <v/>
      </c>
      <c r="G30" t="str">
        <f>IFERROR(IF(ISBLANK(INDEX(WhatToBring[#All],last_entry-start_row-DataAnalysis[NUM]+2,1)),"",INDEX(WhatToBring[#All],last_entry-start_row-DataAnalysis[NUM]+2,1)),"")</f>
        <v/>
      </c>
      <c r="H30" s="22" t="str">
        <f>IFERROR(IF(ISBLANK(INDEX(WhatToBring[#All],ROW(A26)+1,1)),"",IF($H29-1&lt;=-1,"",$H29-1)),"")</f>
        <v/>
      </c>
      <c r="J30" s="9" t="str">
        <f>IFERROR(DataAnalysis[[#This Row],[NUM]]+1,"")</f>
        <v/>
      </c>
      <c r="K30" t="str">
        <f>IFERROR(VLOOKUP(SortedData[Rank Sorted],DataAnalysis[],3,0),"")</f>
        <v/>
      </c>
      <c r="L30" t="str">
        <f>IFERROR(VLOOKUP(SortedData[Rank Sorted],DataAnalysis[],4,0),"")</f>
        <v/>
      </c>
      <c r="M30" s="9" t="str">
        <f>IF(K30=K29,M29,"")&amp;REPT(SortedData[[#This Row],[item]]&amp;", ",SortedData[[#This Row],[item]]&lt;&gt;"")</f>
        <v/>
      </c>
      <c r="N30" s="9" t="str">
        <f>IF(COUNTIF(K$4:K50,K30)=1,K30,"")</f>
        <v/>
      </c>
      <c r="O30" s="9" t="str">
        <f>IFERROR(IF(LEN(SortedData[assigned to])=0,"",COUNTIF(SortedData[assigned to],K30)),"")</f>
        <v/>
      </c>
      <c r="P30" s="26" t="str">
        <f ca="1">IFERROR(IF(LEN($N30)&gt;0,LEFT(INDIRECT("DataAnalysis!M"&amp;ROW(SortedData[[#This Row],[results]])+SortedData[[#This Row],['# of occurences]]-1),LEN(INDIRECT("DataAnalysis!M"&amp;ROW(SortedData[[#This Row],[results]])+SortedData[[#This Row],['# of occurences]]-1))-2),""),"")</f>
        <v/>
      </c>
    </row>
    <row r="31" spans="4:16" x14ac:dyDescent="0.25">
      <c r="D31" s="22" t="str">
        <f>IFERROR(RANK(E31,DataAnalysis[RANK])+SUMPRODUCT(--(E31=DataAnalysis[RANK]),--(H31&lt;DataAnalysis[NUM])),"")</f>
        <v/>
      </c>
      <c r="E31" s="23" t="str">
        <f>IFERROR(IF(COUNTIF(DataAnalysis[Assigned To],"&lt;="&amp;DataAnalysis[Assigned To])=0,"",COUNTIF(DataAnalysis[Assigned To],"&lt;="&amp;DataAnalysis[Assigned To])),"")</f>
        <v/>
      </c>
      <c r="F31" s="22" t="str">
        <f>IFERROR(IF(ISBLANK(INDEX(WhatToBring[],last_entry-start_row-DataAnalysis[[#This Row],[NUM]]+1,3)),"",INDEX(WhatToBring[],last_entry-start_row-DataAnalysis[[#This Row],[NUM]]+1,3)),"")</f>
        <v/>
      </c>
      <c r="G31" t="str">
        <f>IFERROR(IF(ISBLANK(INDEX(WhatToBring[#All],last_entry-start_row-DataAnalysis[NUM]+2,1)),"",INDEX(WhatToBring[#All],last_entry-start_row-DataAnalysis[NUM]+2,1)),"")</f>
        <v/>
      </c>
      <c r="H31" s="22" t="str">
        <f>IFERROR(IF(ISBLANK(INDEX(WhatToBring[#All],ROW(A27)+1,1)),"",IF($H30-1&lt;=-1,"",$H30-1)),"")</f>
        <v/>
      </c>
      <c r="J31" s="9" t="str">
        <f>IFERROR(DataAnalysis[[#This Row],[NUM]]+1,"")</f>
        <v/>
      </c>
      <c r="K31" s="9" t="str">
        <f>IFERROR(VLOOKUP(SortedData[Rank Sorted],DataAnalysis[],3,0),"")</f>
        <v/>
      </c>
      <c r="L31" s="9" t="str">
        <f>IFERROR(VLOOKUP(SortedData[Rank Sorted],DataAnalysis[],4,0),"")</f>
        <v/>
      </c>
      <c r="M31" s="9" t="str">
        <f>IF(K31=K30,M30,"")&amp;REPT(SortedData[[#This Row],[item]]&amp;", ",SortedData[[#This Row],[item]]&lt;&gt;"")</f>
        <v/>
      </c>
      <c r="N31" s="9" t="str">
        <f>IF(COUNTIF(K$4:K50,K31)=1,K31,"")</f>
        <v/>
      </c>
      <c r="O31" s="9" t="str">
        <f>IFERROR(IF(LEN(SortedData[assigned to])=0,"",COUNTIF(SortedData[assigned to],K31)),"")</f>
        <v/>
      </c>
      <c r="P31" s="26" t="str">
        <f ca="1">IFERROR(IF(LEN($N31)&gt;0,LEFT(INDIRECT("DataAnalysis!M"&amp;ROW(SortedData[[#This Row],[results]])+SortedData[[#This Row],['# of occurences]]-1),LEN(INDIRECT("DataAnalysis!M"&amp;ROW(SortedData[[#This Row],[results]])+SortedData[[#This Row],['# of occurences]]-1))-2),""),"")</f>
        <v/>
      </c>
    </row>
    <row r="32" spans="4:16" x14ac:dyDescent="0.25">
      <c r="D32" s="22" t="str">
        <f>IFERROR(RANK(E32,DataAnalysis[RANK])+SUMPRODUCT(--(E32=DataAnalysis[RANK]),--(H32&lt;DataAnalysis[NUM])),"")</f>
        <v/>
      </c>
      <c r="E32" s="23" t="str">
        <f>IFERROR(IF(COUNTIF(DataAnalysis[Assigned To],"&lt;="&amp;DataAnalysis[Assigned To])=0,"",COUNTIF(DataAnalysis[Assigned To],"&lt;="&amp;DataAnalysis[Assigned To])),"")</f>
        <v/>
      </c>
      <c r="F32" s="22" t="str">
        <f>IFERROR(IF(ISBLANK(INDEX(WhatToBring[],last_entry-start_row-DataAnalysis[[#This Row],[NUM]]+1,3)),"",INDEX(WhatToBring[],last_entry-start_row-DataAnalysis[[#This Row],[NUM]]+1,3)),"")</f>
        <v/>
      </c>
      <c r="G32" t="str">
        <f>IFERROR(IF(ISBLANK(INDEX(WhatToBring[#All],last_entry-start_row-DataAnalysis[NUM]+2,1)),"",INDEX(WhatToBring[#All],last_entry-start_row-DataAnalysis[NUM]+2,1)),"")</f>
        <v/>
      </c>
      <c r="H32" s="22" t="str">
        <f>IFERROR(IF(ISBLANK(INDEX(WhatToBring[#All],ROW(A28)+1,1)),"",IF($H31-1&lt;=-1,"",$H31-1)),"")</f>
        <v/>
      </c>
      <c r="J32" s="9" t="str">
        <f>IFERROR(DataAnalysis[[#This Row],[NUM]]+1,"")</f>
        <v/>
      </c>
      <c r="K32" s="9" t="str">
        <f>IFERROR(VLOOKUP(SortedData[Rank Sorted],DataAnalysis[],3,0),"")</f>
        <v/>
      </c>
      <c r="L32" s="9" t="str">
        <f>IFERROR(VLOOKUP(SortedData[Rank Sorted],DataAnalysis[],4,0),"")</f>
        <v/>
      </c>
      <c r="M32" s="9" t="str">
        <f>IF(K32=K31,M31,"")&amp;REPT(SortedData[[#This Row],[item]]&amp;", ",SortedData[[#This Row],[item]]&lt;&gt;"")</f>
        <v/>
      </c>
      <c r="N32" s="9" t="str">
        <f>IF(COUNTIF(K$4:K50,K32)=1,K32,"")</f>
        <v/>
      </c>
      <c r="O32" s="9" t="str">
        <f>IFERROR(IF(LEN(SortedData[assigned to])=0,"",COUNTIF(SortedData[assigned to],K32)),"")</f>
        <v/>
      </c>
      <c r="P32" s="26" t="str">
        <f ca="1">IFERROR(IF(LEN($N32)&gt;0,LEFT(INDIRECT("DataAnalysis!M"&amp;ROW(SortedData[[#This Row],[results]])+SortedData[[#This Row],['# of occurences]]-1),LEN(INDIRECT("DataAnalysis!M"&amp;ROW(SortedData[[#This Row],[results]])+SortedData[[#This Row],['# of occurences]]-1))-2),""),"")</f>
        <v/>
      </c>
    </row>
    <row r="33" spans="4:16" x14ac:dyDescent="0.25">
      <c r="D33" s="22" t="str">
        <f>IFERROR(RANK(E33,DataAnalysis[RANK])+SUMPRODUCT(--(E33=DataAnalysis[RANK]),--(H33&lt;DataAnalysis[NUM])),"")</f>
        <v/>
      </c>
      <c r="E33" s="23" t="str">
        <f>IFERROR(IF(COUNTIF(DataAnalysis[Assigned To],"&lt;="&amp;DataAnalysis[Assigned To])=0,"",COUNTIF(DataAnalysis[Assigned To],"&lt;="&amp;DataAnalysis[Assigned To])),"")</f>
        <v/>
      </c>
      <c r="F33" s="22" t="str">
        <f>IFERROR(IF(ISBLANK(INDEX(WhatToBring[],last_entry-start_row-DataAnalysis[[#This Row],[NUM]]+1,3)),"",INDEX(WhatToBring[],last_entry-start_row-DataAnalysis[[#This Row],[NUM]]+1,3)),"")</f>
        <v/>
      </c>
      <c r="G33" t="str">
        <f>IFERROR(IF(ISBLANK(INDEX(WhatToBring[#All],last_entry-start_row-DataAnalysis[NUM]+2,1)),"",INDEX(WhatToBring[#All],last_entry-start_row-DataAnalysis[NUM]+2,1)),"")</f>
        <v/>
      </c>
      <c r="H33" s="22" t="str">
        <f>IFERROR(IF(ISBLANK(INDEX(WhatToBring[#All],ROW(A29)+1,1)),"",IF($H32-1&lt;=-1,"",$H32-1)),"")</f>
        <v/>
      </c>
      <c r="J33" s="9" t="str">
        <f>IFERROR(DataAnalysis[[#This Row],[NUM]]+1,"")</f>
        <v/>
      </c>
      <c r="K33" s="9" t="str">
        <f>IFERROR(VLOOKUP(SortedData[Rank Sorted],DataAnalysis[],3,0),"")</f>
        <v/>
      </c>
      <c r="L33" s="9" t="str">
        <f>IFERROR(VLOOKUP(SortedData[Rank Sorted],DataAnalysis[],4,0),"")</f>
        <v/>
      </c>
      <c r="M33" s="9" t="str">
        <f>IF(K33=K32,M32,"")&amp;REPT(SortedData[[#This Row],[item]]&amp;", ",SortedData[[#This Row],[item]]&lt;&gt;"")</f>
        <v/>
      </c>
      <c r="N33" s="9" t="str">
        <f>IF(COUNTIF(K$4:K50,K33)=1,K33,"")</f>
        <v/>
      </c>
      <c r="O33" s="9" t="str">
        <f>IFERROR(IF(LEN(SortedData[assigned to])=0,"",COUNTIF(SortedData[assigned to],K33)),"")</f>
        <v/>
      </c>
      <c r="P33" s="26" t="str">
        <f ca="1">IFERROR(IF(LEN($N33)&gt;0,LEFT(INDIRECT("DataAnalysis!M"&amp;ROW(SortedData[[#This Row],[results]])+SortedData[[#This Row],['# of occurences]]-1),LEN(INDIRECT("DataAnalysis!M"&amp;ROW(SortedData[[#This Row],[results]])+SortedData[[#This Row],['# of occurences]]-1))-2),""),"")</f>
        <v/>
      </c>
    </row>
    <row r="34" spans="4:16" x14ac:dyDescent="0.25">
      <c r="D34" s="22" t="str">
        <f>IFERROR(RANK(E34,DataAnalysis[RANK])+SUMPRODUCT(--(E34=DataAnalysis[RANK]),--(H34&lt;DataAnalysis[NUM])),"")</f>
        <v/>
      </c>
      <c r="E34" s="23" t="str">
        <f>IFERROR(IF(COUNTIF(DataAnalysis[Assigned To],"&lt;="&amp;DataAnalysis[Assigned To])=0,"",COUNTIF(DataAnalysis[Assigned To],"&lt;="&amp;DataAnalysis[Assigned To])),"")</f>
        <v/>
      </c>
      <c r="F34" s="22" t="str">
        <f>IFERROR(IF(ISBLANK(INDEX(WhatToBring[],last_entry-start_row-DataAnalysis[[#This Row],[NUM]]+1,3)),"",INDEX(WhatToBring[],last_entry-start_row-DataAnalysis[[#This Row],[NUM]]+1,3)),"")</f>
        <v/>
      </c>
      <c r="G34" t="str">
        <f>IFERROR(IF(ISBLANK(INDEX(WhatToBring[#All],last_entry-start_row-DataAnalysis[NUM]+2,1)),"",INDEX(WhatToBring[#All],last_entry-start_row-DataAnalysis[NUM]+2,1)),"")</f>
        <v/>
      </c>
      <c r="H34" s="22" t="str">
        <f>IFERROR(IF(ISBLANK(INDEX(WhatToBring[#All],ROW(A30)+1,1)),"",IF($H33-1&lt;=-1,"",$H33-1)),"")</f>
        <v/>
      </c>
      <c r="J34" s="9" t="str">
        <f>IFERROR(DataAnalysis[[#This Row],[NUM]]+1,"")</f>
        <v/>
      </c>
      <c r="K34" s="9" t="str">
        <f>IFERROR(VLOOKUP(SortedData[Rank Sorted],DataAnalysis[],3,0),"")</f>
        <v/>
      </c>
      <c r="L34" s="9" t="str">
        <f>IFERROR(VLOOKUP(SortedData[Rank Sorted],DataAnalysis[],4,0),"")</f>
        <v/>
      </c>
      <c r="M34" s="9" t="str">
        <f>IF(K34=K33,M33,"")&amp;REPT(SortedData[[#This Row],[item]]&amp;", ",SortedData[[#This Row],[item]]&lt;&gt;"")</f>
        <v/>
      </c>
      <c r="N34" s="9" t="str">
        <f>IF(COUNTIF(K$4:K50,K34)=1,K34,"")</f>
        <v/>
      </c>
      <c r="O34" s="9" t="str">
        <f>IFERROR(IF(LEN(SortedData[assigned to])=0,"",COUNTIF(SortedData[assigned to],K34)),"")</f>
        <v/>
      </c>
      <c r="P34" s="26" t="str">
        <f ca="1">IFERROR(IF(LEN($N34)&gt;0,LEFT(INDIRECT("DataAnalysis!M"&amp;ROW(SortedData[[#This Row],[results]])+SortedData[[#This Row],['# of occurences]]-1),LEN(INDIRECT("DataAnalysis!M"&amp;ROW(SortedData[[#This Row],[results]])+SortedData[[#This Row],['# of occurences]]-1))-2),""),"")</f>
        <v/>
      </c>
    </row>
    <row r="35" spans="4:16" x14ac:dyDescent="0.25">
      <c r="D35" s="22" t="str">
        <f>IFERROR(RANK(E35,DataAnalysis[RANK])+SUMPRODUCT(--(E35=DataAnalysis[RANK]),--(H35&lt;DataAnalysis[NUM])),"")</f>
        <v/>
      </c>
      <c r="E35" s="23" t="str">
        <f>IFERROR(IF(COUNTIF(DataAnalysis[Assigned To],"&lt;="&amp;DataAnalysis[Assigned To])=0,"",COUNTIF(DataAnalysis[Assigned To],"&lt;="&amp;DataAnalysis[Assigned To])),"")</f>
        <v/>
      </c>
      <c r="F35" s="22" t="str">
        <f>IFERROR(IF(ISBLANK(INDEX(WhatToBring[],last_entry-start_row-DataAnalysis[[#This Row],[NUM]]+1,3)),"",INDEX(WhatToBring[],last_entry-start_row-DataAnalysis[[#This Row],[NUM]]+1,3)),"")</f>
        <v/>
      </c>
      <c r="G35" t="str">
        <f>IFERROR(IF(ISBLANK(INDEX(WhatToBring[#All],last_entry-start_row-DataAnalysis[NUM]+2,1)),"",INDEX(WhatToBring[#All],last_entry-start_row-DataAnalysis[NUM]+2,1)),"")</f>
        <v/>
      </c>
      <c r="H35" s="22" t="str">
        <f>IFERROR(IF(ISBLANK(INDEX(WhatToBring[#All],ROW(A31)+1,1)),"",IF($H34-1&lt;=-1,"",$H34-1)),"")</f>
        <v/>
      </c>
      <c r="J35" s="9" t="str">
        <f>IFERROR(DataAnalysis[[#This Row],[NUM]]+1,"")</f>
        <v/>
      </c>
      <c r="K35" s="9" t="str">
        <f>IFERROR(VLOOKUP(SortedData[Rank Sorted],DataAnalysis[],3,0),"")</f>
        <v/>
      </c>
      <c r="L35" s="9" t="str">
        <f>IFERROR(VLOOKUP(SortedData[Rank Sorted],DataAnalysis[],4,0),"")</f>
        <v/>
      </c>
      <c r="M35" s="9" t="str">
        <f>IF(K35=K34,M34,"")&amp;REPT(SortedData[[#This Row],[item]]&amp;", ",SortedData[[#This Row],[item]]&lt;&gt;"")</f>
        <v/>
      </c>
      <c r="N35" s="9" t="str">
        <f>IF(COUNTIF(K$4:K50,K35)=1,K35,"")</f>
        <v/>
      </c>
      <c r="O35" s="9" t="str">
        <f>IFERROR(IF(LEN(SortedData[assigned to])=0,"",COUNTIF(SortedData[assigned to],K35)),"")</f>
        <v/>
      </c>
      <c r="P35" s="26" t="str">
        <f ca="1">IFERROR(IF(LEN($N35)&gt;0,LEFT(INDIRECT("DataAnalysis!M"&amp;ROW(SortedData[[#This Row],[results]])+SortedData[[#This Row],['# of occurences]]-1),LEN(INDIRECT("DataAnalysis!M"&amp;ROW(SortedData[[#This Row],[results]])+SortedData[[#This Row],['# of occurences]]-1))-2),""),"")</f>
        <v/>
      </c>
    </row>
    <row r="36" spans="4:16" x14ac:dyDescent="0.25">
      <c r="D36" s="22" t="str">
        <f>IFERROR(RANK(E36,DataAnalysis[RANK])+SUMPRODUCT(--(E36=DataAnalysis[RANK]),--(H36&lt;DataAnalysis[NUM])),"")</f>
        <v/>
      </c>
      <c r="E36" s="23" t="str">
        <f>IFERROR(IF(COUNTIF(DataAnalysis[Assigned To],"&lt;="&amp;DataAnalysis[Assigned To])=0,"",COUNTIF(DataAnalysis[Assigned To],"&lt;="&amp;DataAnalysis[Assigned To])),"")</f>
        <v/>
      </c>
      <c r="F36" s="22" t="str">
        <f>IFERROR(IF(ISBLANK(INDEX(WhatToBring[],last_entry-start_row-DataAnalysis[[#This Row],[NUM]]+1,3)),"",INDEX(WhatToBring[],last_entry-start_row-DataAnalysis[[#This Row],[NUM]]+1,3)),"")</f>
        <v/>
      </c>
      <c r="G36" t="str">
        <f>IFERROR(IF(ISBLANK(INDEX(WhatToBring[#All],last_entry-start_row-DataAnalysis[NUM]+2,1)),"",INDEX(WhatToBring[#All],last_entry-start_row-DataAnalysis[NUM]+2,1)),"")</f>
        <v/>
      </c>
      <c r="H36" s="22" t="str">
        <f>IFERROR(IF(ISBLANK(INDEX(WhatToBring[#All],ROW(A32)+1,1)),"",IF($H35-1&lt;=-1,"",$H35-1)),"")</f>
        <v/>
      </c>
      <c r="J36" s="9" t="str">
        <f>IFERROR(DataAnalysis[[#This Row],[NUM]]+1,"")</f>
        <v/>
      </c>
      <c r="K36" s="9" t="str">
        <f>IFERROR(VLOOKUP(SortedData[Rank Sorted],DataAnalysis[],3,0),"")</f>
        <v/>
      </c>
      <c r="L36" s="9" t="str">
        <f>IFERROR(VLOOKUP(SortedData[Rank Sorted],DataAnalysis[],4,0),"")</f>
        <v/>
      </c>
      <c r="M36" s="9" t="str">
        <f>IF(K36=K35,M35,"")&amp;REPT(SortedData[[#This Row],[item]]&amp;", ",SortedData[[#This Row],[item]]&lt;&gt;"")</f>
        <v/>
      </c>
      <c r="N36" s="9" t="str">
        <f>IF(COUNTIF(K$4:K50,K36)=1,K36,"")</f>
        <v/>
      </c>
      <c r="O36" s="9" t="str">
        <f>IFERROR(IF(LEN(SortedData[assigned to])=0,"",COUNTIF(SortedData[assigned to],K36)),"")</f>
        <v/>
      </c>
      <c r="P36" s="26" t="str">
        <f ca="1">IFERROR(IF(LEN($N36)&gt;0,LEFT(INDIRECT("DataAnalysis!M"&amp;ROW(SortedData[[#This Row],[results]])+SortedData[[#This Row],['# of occurences]]-1),LEN(INDIRECT("DataAnalysis!M"&amp;ROW(SortedData[[#This Row],[results]])+SortedData[[#This Row],['# of occurences]]-1))-2),""),"")</f>
        <v/>
      </c>
    </row>
    <row r="37" spans="4:16" x14ac:dyDescent="0.25">
      <c r="D37" s="22" t="str">
        <f>IFERROR(RANK(E37,DataAnalysis[RANK])+SUMPRODUCT(--(E37=DataAnalysis[RANK]),--(H37&lt;DataAnalysis[NUM])),"")</f>
        <v/>
      </c>
      <c r="E37" s="23" t="str">
        <f>IFERROR(IF(COUNTIF(DataAnalysis[Assigned To],"&lt;="&amp;DataAnalysis[Assigned To])=0,"",COUNTIF(DataAnalysis[Assigned To],"&lt;="&amp;DataAnalysis[Assigned To])),"")</f>
        <v/>
      </c>
      <c r="F37" s="22" t="str">
        <f>IFERROR(IF(ISBLANK(INDEX(WhatToBring[],last_entry-start_row-DataAnalysis[[#This Row],[NUM]]+1,3)),"",INDEX(WhatToBring[],last_entry-start_row-DataAnalysis[[#This Row],[NUM]]+1,3)),"")</f>
        <v/>
      </c>
      <c r="G37" t="str">
        <f>IFERROR(IF(ISBLANK(INDEX(WhatToBring[#All],last_entry-start_row-DataAnalysis[NUM]+2,1)),"",INDEX(WhatToBring[#All],last_entry-start_row-DataAnalysis[NUM]+2,1)),"")</f>
        <v/>
      </c>
      <c r="H37" s="22" t="str">
        <f>IFERROR(IF(ISBLANK(INDEX(WhatToBring[#All],ROW(A33)+1,1)),"",IF($H36-1&lt;=-1,"",$H36-1)),"")</f>
        <v/>
      </c>
      <c r="J37" s="9" t="str">
        <f>IFERROR(DataAnalysis[[#This Row],[NUM]]+1,"")</f>
        <v/>
      </c>
      <c r="K37" s="9" t="str">
        <f>IFERROR(VLOOKUP(SortedData[Rank Sorted],DataAnalysis[],3,0),"")</f>
        <v/>
      </c>
      <c r="L37" s="9" t="str">
        <f>IFERROR(VLOOKUP(SortedData[Rank Sorted],DataAnalysis[],4,0),"")</f>
        <v/>
      </c>
      <c r="M37" s="9" t="str">
        <f>IF(K37=K36,M36,"")&amp;REPT(SortedData[[#This Row],[item]]&amp;", ",SortedData[[#This Row],[item]]&lt;&gt;"")</f>
        <v/>
      </c>
      <c r="N37" s="9" t="str">
        <f>IF(COUNTIF(K$4:K50,K37)=1,K37,"")</f>
        <v/>
      </c>
      <c r="O37" s="9" t="str">
        <f>IFERROR(IF(LEN(SortedData[assigned to])=0,"",COUNTIF(SortedData[assigned to],K37)),"")</f>
        <v/>
      </c>
      <c r="P37" s="26" t="str">
        <f ca="1">IFERROR(IF(LEN($N37)&gt;0,LEFT(INDIRECT("DataAnalysis!M"&amp;ROW(SortedData[[#This Row],[results]])+SortedData[[#This Row],['# of occurences]]-1),LEN(INDIRECT("DataAnalysis!M"&amp;ROW(SortedData[[#This Row],[results]])+SortedData[[#This Row],['# of occurences]]-1))-2),""),"")</f>
        <v/>
      </c>
    </row>
    <row r="38" spans="4:16" x14ac:dyDescent="0.25">
      <c r="D38" s="22" t="str">
        <f>IFERROR(RANK(E38,DataAnalysis[RANK])+SUMPRODUCT(--(E38=DataAnalysis[RANK]),--(H38&lt;DataAnalysis[NUM])),"")</f>
        <v/>
      </c>
      <c r="E38" s="23" t="str">
        <f>IFERROR(IF(COUNTIF(DataAnalysis[Assigned To],"&lt;="&amp;DataAnalysis[Assigned To])=0,"",COUNTIF(DataAnalysis[Assigned To],"&lt;="&amp;DataAnalysis[Assigned To])),"")</f>
        <v/>
      </c>
      <c r="F38" s="22" t="str">
        <f>IFERROR(IF(ISBLANK(INDEX(WhatToBring[],last_entry-start_row-DataAnalysis[[#This Row],[NUM]]+1,3)),"",INDEX(WhatToBring[],last_entry-start_row-DataAnalysis[[#This Row],[NUM]]+1,3)),"")</f>
        <v/>
      </c>
      <c r="G38" t="str">
        <f>IFERROR(IF(ISBLANK(INDEX(WhatToBring[#All],last_entry-start_row-DataAnalysis[NUM]+2,1)),"",INDEX(WhatToBring[#All],last_entry-start_row-DataAnalysis[NUM]+2,1)),"")</f>
        <v/>
      </c>
      <c r="H38" s="22" t="str">
        <f>IFERROR(IF(ISBLANK(INDEX(WhatToBring[#All],ROW(A34)+1,1)),"",IF($H37-1&lt;=-1,"",$H37-1)),"")</f>
        <v/>
      </c>
      <c r="J38" s="9" t="str">
        <f>IFERROR(DataAnalysis[[#This Row],[NUM]]+1,"")</f>
        <v/>
      </c>
      <c r="K38" s="9" t="str">
        <f>IFERROR(VLOOKUP(SortedData[Rank Sorted],DataAnalysis[],3,0),"")</f>
        <v/>
      </c>
      <c r="L38" s="9" t="str">
        <f>IFERROR(VLOOKUP(SortedData[Rank Sorted],DataAnalysis[],4,0),"")</f>
        <v/>
      </c>
      <c r="M38" s="9" t="str">
        <f>IF(K38=K37,M37,"")&amp;REPT(SortedData[[#This Row],[item]]&amp;", ",SortedData[[#This Row],[item]]&lt;&gt;"")</f>
        <v/>
      </c>
      <c r="N38" s="9" t="str">
        <f>IF(COUNTIF(K$4:K50,K38)=1,K38,"")</f>
        <v/>
      </c>
      <c r="O38" s="9" t="str">
        <f>IFERROR(IF(LEN(SortedData[assigned to])=0,"",COUNTIF(SortedData[assigned to],K38)),"")</f>
        <v/>
      </c>
      <c r="P38" s="26" t="str">
        <f ca="1">IFERROR(IF(LEN($N38)&gt;0,LEFT(INDIRECT("DataAnalysis!M"&amp;ROW(SortedData[[#This Row],[results]])+SortedData[[#This Row],['# of occurences]]-1),LEN(INDIRECT("DataAnalysis!M"&amp;ROW(SortedData[[#This Row],[results]])+SortedData[[#This Row],['# of occurences]]-1))-2),""),"")</f>
        <v/>
      </c>
    </row>
    <row r="39" spans="4:16" x14ac:dyDescent="0.25">
      <c r="D39" s="22" t="str">
        <f>IFERROR(RANK(E39,DataAnalysis[RANK])+SUMPRODUCT(--(E39=DataAnalysis[RANK]),--(H39&lt;DataAnalysis[NUM])),"")</f>
        <v/>
      </c>
      <c r="E39" s="23" t="str">
        <f>IFERROR(IF(COUNTIF(DataAnalysis[Assigned To],"&lt;="&amp;DataAnalysis[Assigned To])=0,"",COUNTIF(DataAnalysis[Assigned To],"&lt;="&amp;DataAnalysis[Assigned To])),"")</f>
        <v/>
      </c>
      <c r="F39" s="22" t="str">
        <f>IFERROR(IF(ISBLANK(INDEX(WhatToBring[],last_entry-start_row-DataAnalysis[[#This Row],[NUM]]+1,3)),"",INDEX(WhatToBring[],last_entry-start_row-DataAnalysis[[#This Row],[NUM]]+1,3)),"")</f>
        <v/>
      </c>
      <c r="G39" t="str">
        <f>IFERROR(IF(ISBLANK(INDEX(WhatToBring[#All],last_entry-start_row-DataAnalysis[NUM]+2,1)),"",INDEX(WhatToBring[#All],last_entry-start_row-DataAnalysis[NUM]+2,1)),"")</f>
        <v/>
      </c>
      <c r="H39" s="22" t="str">
        <f>IFERROR(IF(ISBLANK(INDEX(WhatToBring[#All],ROW(A35)+1,1)),"",IF($H38-1&lt;=-1,"",$H38-1)),"")</f>
        <v/>
      </c>
      <c r="J39" s="9" t="str">
        <f>IFERROR(DataAnalysis[[#This Row],[NUM]]+1,"")</f>
        <v/>
      </c>
      <c r="K39" s="9" t="str">
        <f>IFERROR(VLOOKUP(SortedData[Rank Sorted],DataAnalysis[],3,0),"")</f>
        <v/>
      </c>
      <c r="L39" s="9" t="str">
        <f>IFERROR(VLOOKUP(SortedData[Rank Sorted],DataAnalysis[],4,0),"")</f>
        <v/>
      </c>
      <c r="M39" s="9" t="str">
        <f>IF(K39=K38,M38,"")&amp;REPT(SortedData[[#This Row],[item]]&amp;", ",SortedData[[#This Row],[item]]&lt;&gt;"")</f>
        <v/>
      </c>
      <c r="N39" s="9" t="str">
        <f>IF(COUNTIF(K$4:K50,K39)=1,K39,"")</f>
        <v/>
      </c>
      <c r="O39" s="9" t="str">
        <f>IFERROR(IF(LEN(SortedData[assigned to])=0,"",COUNTIF(SortedData[assigned to],K39)),"")</f>
        <v/>
      </c>
      <c r="P39" s="26" t="str">
        <f ca="1">IFERROR(IF(LEN($N39)&gt;0,LEFT(INDIRECT("DataAnalysis!M"&amp;ROW(SortedData[[#This Row],[results]])+SortedData[[#This Row],['# of occurences]]-1),LEN(INDIRECT("DataAnalysis!M"&amp;ROW(SortedData[[#This Row],[results]])+SortedData[[#This Row],['# of occurences]]-1))-2),""),"")</f>
        <v/>
      </c>
    </row>
    <row r="40" spans="4:16" x14ac:dyDescent="0.25">
      <c r="D40" s="22" t="str">
        <f>IFERROR(RANK(E40,DataAnalysis[RANK])+SUMPRODUCT(--(E40=DataAnalysis[RANK]),--(H40&lt;DataAnalysis[NUM])),"")</f>
        <v/>
      </c>
      <c r="E40" s="23" t="str">
        <f>IFERROR(IF(COUNTIF(DataAnalysis[Assigned To],"&lt;="&amp;DataAnalysis[Assigned To])=0,"",COUNTIF(DataAnalysis[Assigned To],"&lt;="&amp;DataAnalysis[Assigned To])),"")</f>
        <v/>
      </c>
      <c r="F40" s="22" t="str">
        <f>IFERROR(IF(ISBLANK(INDEX(WhatToBring[],last_entry-start_row-DataAnalysis[[#This Row],[NUM]]+1,3)),"",INDEX(WhatToBring[],last_entry-start_row-DataAnalysis[[#This Row],[NUM]]+1,3)),"")</f>
        <v/>
      </c>
      <c r="G40" t="str">
        <f>IFERROR(IF(ISBLANK(INDEX(WhatToBring[#All],last_entry-start_row-DataAnalysis[NUM]+2,1)),"",INDEX(WhatToBring[#All],last_entry-start_row-DataAnalysis[NUM]+2,1)),"")</f>
        <v/>
      </c>
      <c r="H40" s="22" t="str">
        <f>IFERROR(IF(ISBLANK(INDEX(WhatToBring[#All],ROW(A36)+1,1)),"",IF($H39-1&lt;=-1,"",$H39-1)),"")</f>
        <v/>
      </c>
      <c r="J40" s="9" t="str">
        <f>IFERROR(DataAnalysis[[#This Row],[NUM]]+1,"")</f>
        <v/>
      </c>
      <c r="K40" s="9" t="str">
        <f>IFERROR(VLOOKUP(SortedData[Rank Sorted],DataAnalysis[],3,0),"")</f>
        <v/>
      </c>
      <c r="L40" s="9" t="str">
        <f>IFERROR(VLOOKUP(SortedData[Rank Sorted],DataAnalysis[],4,0),"")</f>
        <v/>
      </c>
      <c r="M40" s="9" t="str">
        <f>IF(K40=K39,M39,"")&amp;REPT(SortedData[[#This Row],[item]]&amp;", ",SortedData[[#This Row],[item]]&lt;&gt;"")</f>
        <v/>
      </c>
      <c r="N40" s="9" t="str">
        <f>IF(COUNTIF(K$4:K50,K40)=1,K40,"")</f>
        <v/>
      </c>
      <c r="O40" s="9" t="str">
        <f>IFERROR(IF(LEN(SortedData[assigned to])=0,"",COUNTIF(SortedData[assigned to],K40)),"")</f>
        <v/>
      </c>
      <c r="P40" s="26" t="str">
        <f ca="1">IFERROR(IF(LEN($N40)&gt;0,LEFT(INDIRECT("DataAnalysis!M"&amp;ROW(SortedData[[#This Row],[results]])+SortedData[[#This Row],['# of occurences]]-1),LEN(INDIRECT("DataAnalysis!M"&amp;ROW(SortedData[[#This Row],[results]])+SortedData[[#This Row],['# of occurences]]-1))-2),""),"")</f>
        <v/>
      </c>
    </row>
    <row r="41" spans="4:16" x14ac:dyDescent="0.25">
      <c r="D41" s="22" t="str">
        <f>IFERROR(RANK(E41,DataAnalysis[RANK])+SUMPRODUCT(--(E41=DataAnalysis[RANK]),--(H41&lt;DataAnalysis[NUM])),"")</f>
        <v/>
      </c>
      <c r="E41" s="23" t="str">
        <f>IFERROR(IF(COUNTIF(DataAnalysis[Assigned To],"&lt;="&amp;DataAnalysis[Assigned To])=0,"",COUNTIF(DataAnalysis[Assigned To],"&lt;="&amp;DataAnalysis[Assigned To])),"")</f>
        <v/>
      </c>
      <c r="F41" s="22" t="str">
        <f>IFERROR(IF(ISBLANK(INDEX(WhatToBring[],last_entry-start_row-DataAnalysis[[#This Row],[NUM]]+1,3)),"",INDEX(WhatToBring[],last_entry-start_row-DataAnalysis[[#This Row],[NUM]]+1,3)),"")</f>
        <v/>
      </c>
      <c r="G41" t="str">
        <f>IFERROR(IF(ISBLANK(INDEX(WhatToBring[#All],last_entry-start_row-DataAnalysis[NUM]+2,1)),"",INDEX(WhatToBring[#All],last_entry-start_row-DataAnalysis[NUM]+2,1)),"")</f>
        <v/>
      </c>
      <c r="H41" s="22" t="str">
        <f>IFERROR(IF(ISBLANK(INDEX(WhatToBring[#All],ROW(A37)+1,1)),"",IF($H40-1&lt;=-1,"",$H40-1)),"")</f>
        <v/>
      </c>
      <c r="J41" s="9" t="str">
        <f>IFERROR(DataAnalysis[[#This Row],[NUM]]+1,"")</f>
        <v/>
      </c>
      <c r="K41" s="9" t="str">
        <f>IFERROR(VLOOKUP(SortedData[Rank Sorted],DataAnalysis[],3,0),"")</f>
        <v/>
      </c>
      <c r="L41" s="9" t="str">
        <f>IFERROR(VLOOKUP(SortedData[Rank Sorted],DataAnalysis[],4,0),"")</f>
        <v/>
      </c>
      <c r="M41" s="9" t="str">
        <f>IF(K41=K40,M40,"")&amp;REPT(SortedData[[#This Row],[item]]&amp;", ",SortedData[[#This Row],[item]]&lt;&gt;"")</f>
        <v/>
      </c>
      <c r="N41" s="9" t="str">
        <f>IF(COUNTIF(K$4:K50,K41)=1,K41,"")</f>
        <v/>
      </c>
      <c r="O41" s="9" t="str">
        <f>IFERROR(IF(LEN(SortedData[assigned to])=0,"",COUNTIF(SortedData[assigned to],K41)),"")</f>
        <v/>
      </c>
      <c r="P41" s="26" t="str">
        <f ca="1">IFERROR(IF(LEN($N41)&gt;0,LEFT(INDIRECT("DataAnalysis!M"&amp;ROW(SortedData[[#This Row],[results]])+SortedData[[#This Row],['# of occurences]]-1),LEN(INDIRECT("DataAnalysis!M"&amp;ROW(SortedData[[#This Row],[results]])+SortedData[[#This Row],['# of occurences]]-1))-2),""),"")</f>
        <v/>
      </c>
    </row>
    <row r="42" spans="4:16" x14ac:dyDescent="0.25">
      <c r="D42" s="22" t="str">
        <f>IFERROR(RANK(E42,DataAnalysis[RANK])+SUMPRODUCT(--(E42=DataAnalysis[RANK]),--(H42&lt;DataAnalysis[NUM])),"")</f>
        <v/>
      </c>
      <c r="E42" s="23" t="str">
        <f>IFERROR(IF(COUNTIF(DataAnalysis[Assigned To],"&lt;="&amp;DataAnalysis[Assigned To])=0,"",COUNTIF(DataAnalysis[Assigned To],"&lt;="&amp;DataAnalysis[Assigned To])),"")</f>
        <v/>
      </c>
      <c r="F42" s="22" t="str">
        <f>IFERROR(IF(ISBLANK(INDEX(WhatToBring[],last_entry-start_row-DataAnalysis[[#This Row],[NUM]]+1,3)),"",INDEX(WhatToBring[],last_entry-start_row-DataAnalysis[[#This Row],[NUM]]+1,3)),"")</f>
        <v/>
      </c>
      <c r="G42" t="str">
        <f>IFERROR(IF(ISBLANK(INDEX(WhatToBring[#All],last_entry-start_row-DataAnalysis[NUM]+2,1)),"",INDEX(WhatToBring[#All],last_entry-start_row-DataAnalysis[NUM]+2,1)),"")</f>
        <v/>
      </c>
      <c r="H42" s="22" t="str">
        <f>IFERROR(IF(ISBLANK(INDEX(WhatToBring[#All],ROW(A38)+1,1)),"",IF($H41-1&lt;=-1,"",$H41-1)),"")</f>
        <v/>
      </c>
      <c r="J42" s="9" t="str">
        <f>IFERROR(DataAnalysis[[#This Row],[NUM]]+1,"")</f>
        <v/>
      </c>
      <c r="K42" s="9" t="str">
        <f>IFERROR(VLOOKUP(SortedData[Rank Sorted],DataAnalysis[],3,0),"")</f>
        <v/>
      </c>
      <c r="L42" s="9" t="str">
        <f>IFERROR(VLOOKUP(SortedData[Rank Sorted],DataAnalysis[],4,0),"")</f>
        <v/>
      </c>
      <c r="M42" s="9" t="str">
        <f>IF(K42=K41,M41,"")&amp;REPT(SortedData[[#This Row],[item]]&amp;", ",SortedData[[#This Row],[item]]&lt;&gt;"")</f>
        <v/>
      </c>
      <c r="N42" s="9" t="str">
        <f>IF(COUNTIF(K$4:K50,K42)=1,K42,"")</f>
        <v/>
      </c>
      <c r="O42" s="9" t="str">
        <f>IFERROR(IF(LEN(SortedData[assigned to])=0,"",COUNTIF(SortedData[assigned to],K42)),"")</f>
        <v/>
      </c>
      <c r="P42" s="26" t="str">
        <f ca="1">IFERROR(IF(LEN($N42)&gt;0,LEFT(INDIRECT("DataAnalysis!M"&amp;ROW(SortedData[[#This Row],[results]])+SortedData[[#This Row],['# of occurences]]-1),LEN(INDIRECT("DataAnalysis!M"&amp;ROW(SortedData[[#This Row],[results]])+SortedData[[#This Row],['# of occurences]]-1))-2),""),"")</f>
        <v/>
      </c>
    </row>
    <row r="43" spans="4:16" x14ac:dyDescent="0.25">
      <c r="D43" s="22" t="str">
        <f>IFERROR(RANK(E43,DataAnalysis[RANK])+SUMPRODUCT(--(E43=DataAnalysis[RANK]),--(H43&lt;DataAnalysis[NUM])),"")</f>
        <v/>
      </c>
      <c r="E43" s="23" t="str">
        <f>IFERROR(IF(COUNTIF(DataAnalysis[Assigned To],"&lt;="&amp;DataAnalysis[Assigned To])=0,"",COUNTIF(DataAnalysis[Assigned To],"&lt;="&amp;DataAnalysis[Assigned To])),"")</f>
        <v/>
      </c>
      <c r="F43" s="22" t="str">
        <f>IFERROR(IF(ISBLANK(INDEX(WhatToBring[],last_entry-start_row-DataAnalysis[[#This Row],[NUM]]+1,3)),"",INDEX(WhatToBring[],last_entry-start_row-DataAnalysis[[#This Row],[NUM]]+1,3)),"")</f>
        <v/>
      </c>
      <c r="G43" t="str">
        <f>IFERROR(IF(ISBLANK(INDEX(WhatToBring[#All],last_entry-start_row-DataAnalysis[NUM]+2,1)),"",INDEX(WhatToBring[#All],last_entry-start_row-DataAnalysis[NUM]+2,1)),"")</f>
        <v/>
      </c>
      <c r="H43" s="22" t="str">
        <f>IFERROR(IF(ISBLANK(INDEX(WhatToBring[#All],ROW(A39)+1,1)),"",IF($H42-1&lt;=-1,"",$H42-1)),"")</f>
        <v/>
      </c>
      <c r="J43" s="9" t="str">
        <f>IFERROR(DataAnalysis[[#This Row],[NUM]]+1,"")</f>
        <v/>
      </c>
      <c r="K43" s="9" t="str">
        <f>IFERROR(VLOOKUP(SortedData[Rank Sorted],DataAnalysis[],3,0),"")</f>
        <v/>
      </c>
      <c r="L43" s="9" t="str">
        <f>IFERROR(VLOOKUP(SortedData[Rank Sorted],DataAnalysis[],4,0),"")</f>
        <v/>
      </c>
      <c r="M43" s="9" t="str">
        <f>IF(K43=K42,M42,"")&amp;REPT(SortedData[[#This Row],[item]]&amp;", ",SortedData[[#This Row],[item]]&lt;&gt;"")</f>
        <v/>
      </c>
      <c r="N43" s="9" t="str">
        <f>IF(COUNTIF(K$4:K50,K43)=1,K43,"")</f>
        <v/>
      </c>
      <c r="O43" s="9" t="str">
        <f>IFERROR(IF(LEN(SortedData[assigned to])=0,"",COUNTIF(SortedData[assigned to],K43)),"")</f>
        <v/>
      </c>
      <c r="P43" s="26" t="str">
        <f ca="1">IFERROR(IF(LEN($N43)&gt;0,LEFT(INDIRECT("DataAnalysis!M"&amp;ROW(SortedData[[#This Row],[results]])+SortedData[[#This Row],['# of occurences]]-1),LEN(INDIRECT("DataAnalysis!M"&amp;ROW(SortedData[[#This Row],[results]])+SortedData[[#This Row],['# of occurences]]-1))-2),""),"")</f>
        <v/>
      </c>
    </row>
    <row r="44" spans="4:16" x14ac:dyDescent="0.25">
      <c r="D44" s="22" t="str">
        <f>IFERROR(RANK(E44,DataAnalysis[RANK])+SUMPRODUCT(--(E44=DataAnalysis[RANK]),--(H44&lt;DataAnalysis[NUM])),"")</f>
        <v/>
      </c>
      <c r="E44" s="23" t="str">
        <f>IFERROR(IF(COUNTIF(DataAnalysis[Assigned To],"&lt;="&amp;DataAnalysis[Assigned To])=0,"",COUNTIF(DataAnalysis[Assigned To],"&lt;="&amp;DataAnalysis[Assigned To])),"")</f>
        <v/>
      </c>
      <c r="F44" s="22" t="str">
        <f>IFERROR(IF(ISBLANK(INDEX(WhatToBring[],last_entry-start_row-DataAnalysis[[#This Row],[NUM]]+1,3)),"",INDEX(WhatToBring[],last_entry-start_row-DataAnalysis[[#This Row],[NUM]]+1,3)),"")</f>
        <v/>
      </c>
      <c r="G44" t="str">
        <f>IFERROR(IF(ISBLANK(INDEX(WhatToBring[#All],last_entry-start_row-DataAnalysis[NUM]+2,1)),"",INDEX(WhatToBring[#All],last_entry-start_row-DataAnalysis[NUM]+2,1)),"")</f>
        <v/>
      </c>
      <c r="H44" s="22" t="str">
        <f>IFERROR(IF(ISBLANK(INDEX(WhatToBring[#All],ROW(A40)+1,1)),"",IF($H43-1&lt;=-1,"",$H43-1)),"")</f>
        <v/>
      </c>
      <c r="J44" s="9" t="str">
        <f>IFERROR(DataAnalysis[[#This Row],[NUM]]+1,"")</f>
        <v/>
      </c>
      <c r="K44" s="9" t="str">
        <f>IFERROR(VLOOKUP(SortedData[Rank Sorted],DataAnalysis[],3,0),"")</f>
        <v/>
      </c>
      <c r="L44" s="9" t="str">
        <f>IFERROR(VLOOKUP(SortedData[Rank Sorted],DataAnalysis[],4,0),"")</f>
        <v/>
      </c>
      <c r="M44" s="9" t="str">
        <f>IF(K44=K43,M43,"")&amp;REPT(SortedData[[#This Row],[item]]&amp;", ",SortedData[[#This Row],[item]]&lt;&gt;"")</f>
        <v/>
      </c>
      <c r="N44" s="9" t="str">
        <f>IF(COUNTIF(K$4:K50,K44)=1,K44,"")</f>
        <v/>
      </c>
      <c r="O44" s="9" t="str">
        <f>IFERROR(IF(LEN(SortedData[assigned to])=0,"",COUNTIF(SortedData[assigned to],K44)),"")</f>
        <v/>
      </c>
      <c r="P44" s="26" t="str">
        <f ca="1">IFERROR(IF(LEN($N44)&gt;0,LEFT(INDIRECT("DataAnalysis!M"&amp;ROW(SortedData[[#This Row],[results]])+SortedData[[#This Row],['# of occurences]]-1),LEN(INDIRECT("DataAnalysis!M"&amp;ROW(SortedData[[#This Row],[results]])+SortedData[[#This Row],['# of occurences]]-1))-2),""),"")</f>
        <v/>
      </c>
    </row>
    <row r="45" spans="4:16" x14ac:dyDescent="0.25">
      <c r="D45" s="22" t="str">
        <f>IFERROR(RANK(E45,DataAnalysis[RANK])+SUMPRODUCT(--(E45=DataAnalysis[RANK]),--(H45&lt;DataAnalysis[NUM])),"")</f>
        <v/>
      </c>
      <c r="E45" s="23" t="str">
        <f>IFERROR(IF(COUNTIF(DataAnalysis[Assigned To],"&lt;="&amp;DataAnalysis[Assigned To])=0,"",COUNTIF(DataAnalysis[Assigned To],"&lt;="&amp;DataAnalysis[Assigned To])),"")</f>
        <v/>
      </c>
      <c r="F45" s="22" t="str">
        <f>IFERROR(IF(ISBLANK(INDEX(WhatToBring[],last_entry-start_row-DataAnalysis[[#This Row],[NUM]]+1,3)),"",INDEX(WhatToBring[],last_entry-start_row-DataAnalysis[[#This Row],[NUM]]+1,3)),"")</f>
        <v/>
      </c>
      <c r="G45" t="str">
        <f>IFERROR(IF(ISBLANK(INDEX(WhatToBring[#All],last_entry-start_row-DataAnalysis[NUM]+2,1)),"",INDEX(WhatToBring[#All],last_entry-start_row-DataAnalysis[NUM]+2,1)),"")</f>
        <v/>
      </c>
      <c r="H45" s="22" t="str">
        <f>IFERROR(IF(ISBLANK(INDEX(WhatToBring[#All],ROW(A41)+1,1)),"",IF($H44-1&lt;=-1,"",$H44-1)),"")</f>
        <v/>
      </c>
      <c r="J45" s="9" t="str">
        <f>IFERROR(DataAnalysis[[#This Row],[NUM]]+1,"")</f>
        <v/>
      </c>
      <c r="K45" s="9" t="str">
        <f>IFERROR(VLOOKUP(SortedData[Rank Sorted],DataAnalysis[],3,0),"")</f>
        <v/>
      </c>
      <c r="L45" s="9" t="str">
        <f>IFERROR(VLOOKUP(SortedData[Rank Sorted],DataAnalysis[],4,0),"")</f>
        <v/>
      </c>
      <c r="M45" s="9" t="str">
        <f>IF(K45=K44,M44,"")&amp;REPT(SortedData[[#This Row],[item]]&amp;", ",SortedData[[#This Row],[item]]&lt;&gt;"")</f>
        <v/>
      </c>
      <c r="N45" s="9" t="str">
        <f>IF(COUNTIF(K$4:K50,K45)=1,K45,"")</f>
        <v/>
      </c>
      <c r="O45" s="9" t="str">
        <f>IFERROR(IF(LEN(SortedData[assigned to])=0,"",COUNTIF(SortedData[assigned to],K45)),"")</f>
        <v/>
      </c>
      <c r="P45" s="26" t="str">
        <f ca="1">IFERROR(IF(LEN($N45)&gt;0,LEFT(INDIRECT("DataAnalysis!M"&amp;ROW(SortedData[[#This Row],[results]])+SortedData[[#This Row],['# of occurences]]-1),LEN(INDIRECT("DataAnalysis!M"&amp;ROW(SortedData[[#This Row],[results]])+SortedData[[#This Row],['# of occurences]]-1))-2),""),"")</f>
        <v/>
      </c>
    </row>
    <row r="46" spans="4:16" x14ac:dyDescent="0.25">
      <c r="D46" s="22" t="str">
        <f>IFERROR(RANK(E46,DataAnalysis[RANK])+SUMPRODUCT(--(E46=DataAnalysis[RANK]),--(H46&lt;DataAnalysis[NUM])),"")</f>
        <v/>
      </c>
      <c r="E46" s="23" t="str">
        <f>IFERROR(IF(COUNTIF(DataAnalysis[Assigned To],"&lt;="&amp;DataAnalysis[Assigned To])=0,"",COUNTIF(DataAnalysis[Assigned To],"&lt;="&amp;DataAnalysis[Assigned To])),"")</f>
        <v/>
      </c>
      <c r="F46" s="22" t="str">
        <f>IFERROR(IF(ISBLANK(INDEX(WhatToBring[],last_entry-start_row-DataAnalysis[[#This Row],[NUM]]+1,3)),"",INDEX(WhatToBring[],last_entry-start_row-DataAnalysis[[#This Row],[NUM]]+1,3)),"")</f>
        <v/>
      </c>
      <c r="G46" t="str">
        <f>IFERROR(IF(ISBLANK(INDEX(WhatToBring[#All],last_entry-start_row-DataAnalysis[NUM]+2,1)),"",INDEX(WhatToBring[#All],last_entry-start_row-DataAnalysis[NUM]+2,1)),"")</f>
        <v/>
      </c>
      <c r="H46" s="22" t="str">
        <f>IFERROR(IF(ISBLANK(INDEX(WhatToBring[#All],ROW(A42)+1,1)),"",IF($H45-1&lt;=-1,"",$H45-1)),"")</f>
        <v/>
      </c>
      <c r="J46" s="9" t="str">
        <f>IFERROR(DataAnalysis[[#This Row],[NUM]]+1,"")</f>
        <v/>
      </c>
      <c r="K46" s="9" t="str">
        <f>IFERROR(VLOOKUP(SortedData[Rank Sorted],DataAnalysis[],3,0),"")</f>
        <v/>
      </c>
      <c r="L46" s="9" t="str">
        <f>IFERROR(VLOOKUP(SortedData[Rank Sorted],DataAnalysis[],4,0),"")</f>
        <v/>
      </c>
      <c r="M46" s="9" t="str">
        <f>IF(K46=K45,M45,"")&amp;REPT(SortedData[[#This Row],[item]]&amp;", ",SortedData[[#This Row],[item]]&lt;&gt;"")</f>
        <v/>
      </c>
      <c r="N46" s="9" t="str">
        <f>IF(COUNTIF(K$4:K50,K46)=1,K46,"")</f>
        <v/>
      </c>
      <c r="O46" s="9" t="str">
        <f>IFERROR(IF(LEN(SortedData[assigned to])=0,"",COUNTIF(SortedData[assigned to],K46)),"")</f>
        <v/>
      </c>
      <c r="P46" s="26" t="str">
        <f ca="1">IFERROR(IF(LEN($N46)&gt;0,LEFT(INDIRECT("DataAnalysis!M"&amp;ROW(SortedData[[#This Row],[results]])+SortedData[[#This Row],['# of occurences]]-1),LEN(INDIRECT("DataAnalysis!M"&amp;ROW(SortedData[[#This Row],[results]])+SortedData[[#This Row],['# of occurences]]-1))-2),""),"")</f>
        <v/>
      </c>
    </row>
    <row r="47" spans="4:16" x14ac:dyDescent="0.25">
      <c r="D47" s="22" t="str">
        <f>IFERROR(RANK(E47,DataAnalysis[RANK])+SUMPRODUCT(--(E47=DataAnalysis[RANK]),--(H47&lt;DataAnalysis[NUM])),"")</f>
        <v/>
      </c>
      <c r="E47" s="23" t="str">
        <f>IFERROR(IF(COUNTIF(DataAnalysis[Assigned To],"&lt;="&amp;DataAnalysis[Assigned To])=0,"",COUNTIF(DataAnalysis[Assigned To],"&lt;="&amp;DataAnalysis[Assigned To])),"")</f>
        <v/>
      </c>
      <c r="F47" s="22" t="str">
        <f>IFERROR(IF(ISBLANK(INDEX(WhatToBring[],last_entry-start_row-DataAnalysis[[#This Row],[NUM]]+1,3)),"",INDEX(WhatToBring[],last_entry-start_row-DataAnalysis[[#This Row],[NUM]]+1,3)),"")</f>
        <v/>
      </c>
      <c r="G47" t="str">
        <f>IFERROR(IF(ISBLANK(INDEX(WhatToBring[#All],last_entry-start_row-DataAnalysis[NUM]+2,1)),"",INDEX(WhatToBring[#All],last_entry-start_row-DataAnalysis[NUM]+2,1)),"")</f>
        <v/>
      </c>
      <c r="H47" s="22" t="str">
        <f>IFERROR(IF(ISBLANK(INDEX(WhatToBring[#All],ROW(A43)+1,1)),"",IF($H46-1&lt;=-1,"",$H46-1)),"")</f>
        <v/>
      </c>
      <c r="J47" s="9" t="str">
        <f>IFERROR(DataAnalysis[[#This Row],[NUM]]+1,"")</f>
        <v/>
      </c>
      <c r="K47" s="9" t="str">
        <f>IFERROR(VLOOKUP(SortedData[Rank Sorted],DataAnalysis[],3,0),"")</f>
        <v/>
      </c>
      <c r="L47" s="9" t="str">
        <f>IFERROR(VLOOKUP(SortedData[Rank Sorted],DataAnalysis[],4,0),"")</f>
        <v/>
      </c>
      <c r="M47" s="9" t="str">
        <f>IF(K47=K46,M46,"")&amp;REPT(SortedData[[#This Row],[item]]&amp;", ",SortedData[[#This Row],[item]]&lt;&gt;"")</f>
        <v/>
      </c>
      <c r="N47" s="9" t="str">
        <f>IF(COUNTIF(K$4:K50,K47)=1,K47,"")</f>
        <v/>
      </c>
      <c r="O47" s="9" t="str">
        <f>IFERROR(IF(LEN(SortedData[assigned to])=0,"",COUNTIF(SortedData[assigned to],K47)),"")</f>
        <v/>
      </c>
      <c r="P47" s="26" t="str">
        <f ca="1">IFERROR(IF(LEN($N47)&gt;0,LEFT(INDIRECT("DataAnalysis!M"&amp;ROW(SortedData[[#This Row],[results]])+SortedData[[#This Row],['# of occurences]]-1),LEN(INDIRECT("DataAnalysis!M"&amp;ROW(SortedData[[#This Row],[results]])+SortedData[[#This Row],['# of occurences]]-1))-2),""),"")</f>
        <v/>
      </c>
    </row>
    <row r="48" spans="4:16" x14ac:dyDescent="0.25">
      <c r="D48" s="22" t="str">
        <f>IFERROR(RANK(E48,DataAnalysis[RANK])+SUMPRODUCT(--(E48=DataAnalysis[RANK]),--(H48&lt;DataAnalysis[NUM])),"")</f>
        <v/>
      </c>
      <c r="E48" s="23" t="str">
        <f>IFERROR(IF(COUNTIF(DataAnalysis[Assigned To],"&lt;="&amp;DataAnalysis[Assigned To])=0,"",COUNTIF(DataAnalysis[Assigned To],"&lt;="&amp;DataAnalysis[Assigned To])),"")</f>
        <v/>
      </c>
      <c r="F48" s="22" t="str">
        <f>IFERROR(IF(ISBLANK(INDEX(WhatToBring[],last_entry-start_row-DataAnalysis[[#This Row],[NUM]]+1,3)),"",INDEX(WhatToBring[],last_entry-start_row-DataAnalysis[[#This Row],[NUM]]+1,3)),"")</f>
        <v/>
      </c>
      <c r="G48" t="str">
        <f>IFERROR(IF(ISBLANK(INDEX(WhatToBring[#All],last_entry-start_row-DataAnalysis[NUM]+2,1)),"",INDEX(WhatToBring[#All],last_entry-start_row-DataAnalysis[NUM]+2,1)),"")</f>
        <v/>
      </c>
      <c r="H48" s="22" t="str">
        <f>IFERROR(IF(ISBLANK(INDEX(WhatToBring[#All],ROW(A44)+1,1)),"",IF($H47-1&lt;=-1,"",$H47-1)),"")</f>
        <v/>
      </c>
      <c r="J48" s="9" t="str">
        <f>IFERROR(DataAnalysis[[#This Row],[NUM]]+1,"")</f>
        <v/>
      </c>
      <c r="K48" s="9" t="str">
        <f>IFERROR(VLOOKUP(SortedData[Rank Sorted],DataAnalysis[],3,0),"")</f>
        <v/>
      </c>
      <c r="L48" s="9" t="str">
        <f>IFERROR(VLOOKUP(SortedData[Rank Sorted],DataAnalysis[],4,0),"")</f>
        <v/>
      </c>
      <c r="M48" s="9" t="str">
        <f>IF(K48=K47,M47,"")&amp;REPT(SortedData[[#This Row],[item]]&amp;", ",SortedData[[#This Row],[item]]&lt;&gt;"")</f>
        <v/>
      </c>
      <c r="N48" s="9" t="str">
        <f>IF(COUNTIF(K$4:K50,K48)=1,K48,"")</f>
        <v/>
      </c>
      <c r="O48" s="9" t="str">
        <f>IFERROR(IF(LEN(SortedData[assigned to])=0,"",COUNTIF(SortedData[assigned to],K48)),"")</f>
        <v/>
      </c>
      <c r="P48" s="26" t="str">
        <f ca="1">IFERROR(IF(LEN($N48)&gt;0,LEFT(INDIRECT("DataAnalysis!M"&amp;ROW(SortedData[[#This Row],[results]])+SortedData[[#This Row],['# of occurences]]-1),LEN(INDIRECT("DataAnalysis!M"&amp;ROW(SortedData[[#This Row],[results]])+SortedData[[#This Row],['# of occurences]]-1))-2),""),"")</f>
        <v/>
      </c>
    </row>
    <row r="49" spans="4:16" x14ac:dyDescent="0.25">
      <c r="D49" s="22" t="str">
        <f>IFERROR(RANK(E49,DataAnalysis[RANK])+SUMPRODUCT(--(E49=DataAnalysis[RANK]),--(H49&lt;DataAnalysis[NUM])),"")</f>
        <v/>
      </c>
      <c r="E49" s="23" t="str">
        <f>IFERROR(IF(COUNTIF(DataAnalysis[Assigned To],"&lt;="&amp;DataAnalysis[Assigned To])=0,"",COUNTIF(DataAnalysis[Assigned To],"&lt;="&amp;DataAnalysis[Assigned To])),"")</f>
        <v/>
      </c>
      <c r="F49" s="22" t="str">
        <f>IFERROR(IF(ISBLANK(INDEX(WhatToBring[],last_entry-start_row-DataAnalysis[[#This Row],[NUM]]+1,3)),"",INDEX(WhatToBring[],last_entry-start_row-DataAnalysis[[#This Row],[NUM]]+1,3)),"")</f>
        <v/>
      </c>
      <c r="G49" t="str">
        <f>IFERROR(IF(ISBLANK(INDEX(WhatToBring[#All],last_entry-start_row-DataAnalysis[NUM]+2,1)),"",INDEX(WhatToBring[#All],last_entry-start_row-DataAnalysis[NUM]+2,1)),"")</f>
        <v/>
      </c>
      <c r="H49" s="22" t="str">
        <f>IFERROR(IF(ISBLANK(INDEX(WhatToBring[#All],ROW(A45)+1,1)),"",IF($H48-1&lt;=-1,"",$H48-1)),"")</f>
        <v/>
      </c>
      <c r="J49" s="9" t="str">
        <f>IFERROR(DataAnalysis[[#This Row],[NUM]]+1,"")</f>
        <v/>
      </c>
      <c r="K49" s="9" t="str">
        <f>IFERROR(VLOOKUP(SortedData[Rank Sorted],DataAnalysis[],3,0),"")</f>
        <v/>
      </c>
      <c r="L49" s="9" t="str">
        <f>IFERROR(VLOOKUP(SortedData[Rank Sorted],DataAnalysis[],4,0),"")</f>
        <v/>
      </c>
      <c r="M49" s="9" t="str">
        <f>IF(K49=K48,M48,"")&amp;REPT(SortedData[[#This Row],[item]]&amp;", ",SortedData[[#This Row],[item]]&lt;&gt;"")</f>
        <v/>
      </c>
      <c r="N49" s="9" t="str">
        <f>IF(COUNTIF(K$4:K50,K49)=1,K49,"")</f>
        <v/>
      </c>
      <c r="O49" s="9" t="str">
        <f>IFERROR(IF(LEN(SortedData[assigned to])=0,"",COUNTIF(SortedData[assigned to],K49)),"")</f>
        <v/>
      </c>
      <c r="P49" s="26" t="str">
        <f ca="1">IFERROR(IF(LEN($N49)&gt;0,LEFT(INDIRECT("DataAnalysis!M"&amp;ROW(SortedData[[#This Row],[results]])+SortedData[[#This Row],['# of occurences]]-1),LEN(INDIRECT("DataAnalysis!M"&amp;ROW(SortedData[[#This Row],[results]])+SortedData[[#This Row],['# of occurences]]-1))-2),""),"")</f>
        <v/>
      </c>
    </row>
    <row r="50" spans="4:16" x14ac:dyDescent="0.25">
      <c r="D50" s="22" t="str">
        <f>IFERROR(RANK(E50,DataAnalysis[RANK])+SUMPRODUCT(--(E50=DataAnalysis[RANK]),--(H50&lt;DataAnalysis[NUM])),"")</f>
        <v/>
      </c>
      <c r="E50" s="23" t="str">
        <f>IFERROR(IF(COUNTIF(DataAnalysis[Assigned To],"&lt;="&amp;DataAnalysis[Assigned To])=0,"",COUNTIF(DataAnalysis[Assigned To],"&lt;="&amp;DataAnalysis[Assigned To])),"")</f>
        <v/>
      </c>
      <c r="F50" s="22" t="str">
        <f>IFERROR(IF(ISBLANK(INDEX(WhatToBring[],last_entry-start_row-DataAnalysis[[#This Row],[NUM]]+1,3)),"",INDEX(WhatToBring[],last_entry-start_row-DataAnalysis[[#This Row],[NUM]]+1,3)),"")</f>
        <v/>
      </c>
      <c r="G50" t="str">
        <f>IFERROR(IF(ISBLANK(INDEX(WhatToBring[#All],last_entry-start_row-DataAnalysis[NUM]+2,1)),"",INDEX(WhatToBring[#All],last_entry-start_row-DataAnalysis[NUM]+2,1)),"")</f>
        <v/>
      </c>
      <c r="H50" s="22" t="str">
        <f>IFERROR(IF(ISBLANK(INDEX(WhatToBring[#All],ROW(A46)+1,1)),"",IF($H49-1&lt;=-1,"",$H49-1)),"")</f>
        <v/>
      </c>
      <c r="J50" s="9" t="str">
        <f>IFERROR(DataAnalysis[[#This Row],[NUM]]+1,"")</f>
        <v/>
      </c>
      <c r="K50" s="9" t="str">
        <f>IFERROR(VLOOKUP(SortedData[Rank Sorted],DataAnalysis[],3,0),"")</f>
        <v/>
      </c>
      <c r="L50" s="9" t="str">
        <f>IFERROR(VLOOKUP(SortedData[Rank Sorted],DataAnalysis[],4,0),"")</f>
        <v/>
      </c>
      <c r="M50" s="9" t="str">
        <f>IF(K50=K49,M49,"")&amp;REPT(SortedData[[#This Row],[item]]&amp;", ",SortedData[[#This Row],[item]]&lt;&gt;"")</f>
        <v/>
      </c>
      <c r="N50" s="9" t="str">
        <f>IF(COUNTIF(K$4:K50,K50)=1,K50,"")</f>
        <v/>
      </c>
      <c r="O50" s="9" t="str">
        <f>IFERROR(IF(LEN(SortedData[assigned to])=0,"",COUNTIF(SortedData[assigned to],K50)),"")</f>
        <v/>
      </c>
      <c r="P50" s="26" t="str">
        <f ca="1">IFERROR(IF(LEN($N50)&gt;0,LEFT(INDIRECT("DataAnalysis!M"&amp;ROW(SortedData[[#This Row],[results]])+SortedData[[#This Row],['# of occurences]]-1),LEN(INDIRECT("DataAnalysis!M"&amp;ROW(SortedData[[#This Row],[results]])+SortedData[[#This Row],['# of occurences]]-1))-2),""),"")</f>
        <v/>
      </c>
    </row>
  </sheetData>
  <pageMargins left="0.7" right="0.7" top="0.75" bottom="0.75" header="0.3" footer="0.3"/>
  <pageSetup orientation="portrait" horizontalDpi="200" verticalDpi="200" r:id="rId1"/>
  <ignoredErrors>
    <ignoredError sqref="F4" calculatedColumn="1"/>
  </ignoredErrors>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autoPageBreaks="0" fitToPage="1"/>
  </sheetPr>
  <dimension ref="A1:G17"/>
  <sheetViews>
    <sheetView showGridLines="0" topLeftCell="A10" zoomScaleNormal="100" workbookViewId="0">
      <selection activeCell="C6" sqref="C6"/>
    </sheetView>
  </sheetViews>
  <sheetFormatPr defaultRowHeight="30" customHeight="1" x14ac:dyDescent="0.25"/>
  <cols>
    <col min="1" max="1" width="2.7109375" customWidth="1"/>
    <col min="2" max="2" width="30.140625" customWidth="1"/>
    <col min="3" max="3" width="20.85546875" customWidth="1"/>
    <col min="4" max="4" width="30.85546875" customWidth="1"/>
    <col min="5" max="5" width="50.5703125" customWidth="1"/>
    <col min="6" max="6" width="3.140625" hidden="1" customWidth="1"/>
    <col min="7" max="7" width="14" customWidth="1"/>
    <col min="8" max="8" width="2.7109375" customWidth="1"/>
  </cols>
  <sheetData>
    <row r="1" spans="1:7" ht="50.1" customHeight="1" x14ac:dyDescent="0.25">
      <c r="A1" s="25"/>
      <c r="B1" s="4" t="s">
        <v>81</v>
      </c>
      <c r="C1" s="25"/>
      <c r="D1" s="25"/>
      <c r="E1" s="25"/>
      <c r="F1" s="25"/>
      <c r="G1" s="25"/>
    </row>
    <row r="2" spans="1:7" ht="30" customHeight="1" x14ac:dyDescent="0.25">
      <c r="A2" s="1"/>
      <c r="B2" s="5" t="s">
        <v>55</v>
      </c>
      <c r="C2" s="5" t="s">
        <v>79</v>
      </c>
      <c r="D2" s="5" t="s">
        <v>54</v>
      </c>
      <c r="E2" s="5" t="s">
        <v>80</v>
      </c>
      <c r="F2" s="24" t="s">
        <v>47</v>
      </c>
      <c r="G2" s="5" t="s">
        <v>88</v>
      </c>
    </row>
    <row r="3" spans="1:7" ht="30" customHeight="1" x14ac:dyDescent="0.25">
      <c r="B3" s="9" t="s">
        <v>29</v>
      </c>
      <c r="C3" s="27">
        <v>0</v>
      </c>
      <c r="D3" s="9" t="s">
        <v>90</v>
      </c>
      <c r="E3" t="s">
        <v>8</v>
      </c>
      <c r="F3" s="23">
        <f>COUNTIF(WhatToBring[Assigned To],"&lt;="&amp;WhatToBring[Assigned To])</f>
        <v>1</v>
      </c>
      <c r="G3" s="32" t="str">
        <f>IFERROR(IF(LEN(WhatToBring[Assigned To])&gt;0,IF(VLOOKUP(WhatToBring[[#This Row],[Assigned To]],GuestList[],5,FALSE)="No",1,""),""),"")</f>
        <v/>
      </c>
    </row>
    <row r="4" spans="1:7" ht="30" customHeight="1" x14ac:dyDescent="0.25">
      <c r="B4" s="9" t="s">
        <v>9</v>
      </c>
      <c r="C4" s="27">
        <v>5</v>
      </c>
      <c r="D4" s="9" t="s">
        <v>39</v>
      </c>
      <c r="E4" t="s">
        <v>31</v>
      </c>
      <c r="F4" s="23">
        <f>COUNTIF(WhatToBring[Assigned To],"&lt;="&amp;WhatToBring[Assigned To])</f>
        <v>3</v>
      </c>
      <c r="G4" s="32" t="str">
        <f>IFERROR(IF(LEN(WhatToBring[Assigned To])&gt;0,IF(VLOOKUP(WhatToBring[[#This Row],[Assigned To]],GuestList[],5,FALSE)="No",1,""),""),"")</f>
        <v/>
      </c>
    </row>
    <row r="5" spans="1:7" ht="30" customHeight="1" x14ac:dyDescent="0.25">
      <c r="B5" s="9" t="s">
        <v>7</v>
      </c>
      <c r="C5" s="27">
        <v>20</v>
      </c>
      <c r="D5" s="9" t="s">
        <v>39</v>
      </c>
      <c r="F5" s="23">
        <f>COUNTIF(WhatToBring[Assigned To],"&lt;="&amp;WhatToBring[Assigned To])</f>
        <v>3</v>
      </c>
      <c r="G5" s="32" t="str">
        <f>IFERROR(IF(LEN(WhatToBring[Assigned To])&gt;0,IF(VLOOKUP(WhatToBring[[#This Row],[Assigned To]],GuestList[],5,FALSE)="No",1,""),""),"")</f>
        <v/>
      </c>
    </row>
    <row r="6" spans="1:7" ht="30" customHeight="1" x14ac:dyDescent="0.25">
      <c r="B6" s="9" t="s">
        <v>10</v>
      </c>
      <c r="C6" s="27">
        <v>20</v>
      </c>
      <c r="D6" s="9" t="s">
        <v>40</v>
      </c>
      <c r="E6" t="s">
        <v>28</v>
      </c>
      <c r="F6" s="23">
        <f>COUNTIF(WhatToBring[Assigned To],"&lt;="&amp;WhatToBring[Assigned To])</f>
        <v>6</v>
      </c>
      <c r="G6" s="32" t="str">
        <f>IFERROR(IF(LEN(WhatToBring[Assigned To])&gt;0,IF(VLOOKUP(WhatToBring[[#This Row],[Assigned To]],GuestList[],5,FALSE)="No",1,""),""),"")</f>
        <v/>
      </c>
    </row>
    <row r="7" spans="1:7" ht="30" customHeight="1" x14ac:dyDescent="0.25">
      <c r="B7" s="9" t="s">
        <v>12</v>
      </c>
      <c r="C7" s="27">
        <v>10</v>
      </c>
      <c r="D7" s="9" t="s">
        <v>41</v>
      </c>
      <c r="F7" s="23">
        <f>COUNTIF(WhatToBring[Assigned To],"&lt;="&amp;WhatToBring[Assigned To])</f>
        <v>7</v>
      </c>
      <c r="G7" s="32" t="str">
        <f>IFERROR(IF(LEN(WhatToBring[Assigned To])&gt;0,IF(VLOOKUP(WhatToBring[[#This Row],[Assigned To]],GuestList[],5,FALSE)="No",1,""),""),"")</f>
        <v/>
      </c>
    </row>
    <row r="8" spans="1:7" ht="30" customHeight="1" x14ac:dyDescent="0.25">
      <c r="B8" s="9" t="s">
        <v>1</v>
      </c>
      <c r="C8" s="27">
        <v>15</v>
      </c>
      <c r="D8" s="9" t="s">
        <v>68</v>
      </c>
      <c r="E8" t="s">
        <v>32</v>
      </c>
      <c r="F8" s="23">
        <f>COUNTIF(WhatToBring[Assigned To],"&lt;="&amp;WhatToBring[Assigned To])</f>
        <v>14</v>
      </c>
      <c r="G8" s="32">
        <f>IFERROR(IF(LEN(WhatToBring[Assigned To])&gt;0,IF(VLOOKUP(WhatToBring[[#This Row],[Assigned To]],GuestList[],5,FALSE)="No",1,""),""),"")</f>
        <v>1</v>
      </c>
    </row>
    <row r="9" spans="1:7" ht="30" customHeight="1" x14ac:dyDescent="0.25">
      <c r="B9" s="9" t="s">
        <v>4</v>
      </c>
      <c r="C9" s="27">
        <v>32</v>
      </c>
      <c r="D9" s="9" t="s">
        <v>43</v>
      </c>
      <c r="E9" t="s">
        <v>6</v>
      </c>
      <c r="F9" s="23">
        <f>COUNTIF(WhatToBring[Assigned To],"&lt;="&amp;WhatToBring[Assigned To])</f>
        <v>12</v>
      </c>
      <c r="G9" s="32" t="str">
        <f>IFERROR(IF(LEN(WhatToBring[Assigned To])&gt;0,IF(VLOOKUP(WhatToBring[[#This Row],[Assigned To]],GuestList[],5,FALSE)="No",1,""),""),"")</f>
        <v/>
      </c>
    </row>
    <row r="10" spans="1:7" ht="30" customHeight="1" x14ac:dyDescent="0.25">
      <c r="B10" s="9" t="s">
        <v>5</v>
      </c>
      <c r="C10" s="27">
        <v>22</v>
      </c>
      <c r="D10" s="9" t="s">
        <v>44</v>
      </c>
      <c r="E10" t="s">
        <v>26</v>
      </c>
      <c r="F10" s="23">
        <f>COUNTIF(WhatToBring[Assigned To],"&lt;="&amp;WhatToBring[Assigned To])</f>
        <v>13</v>
      </c>
      <c r="G10" s="32" t="str">
        <f>IFERROR(IF(LEN(WhatToBring[Assigned To])&gt;0,IF(VLOOKUP(WhatToBring[[#This Row],[Assigned To]],GuestList[],5,FALSE)="No",1,""),""),"")</f>
        <v/>
      </c>
    </row>
    <row r="11" spans="1:7" ht="30" customHeight="1" x14ac:dyDescent="0.25">
      <c r="B11" s="9" t="s">
        <v>83</v>
      </c>
      <c r="C11" s="27">
        <v>0</v>
      </c>
      <c r="D11" s="9" t="s">
        <v>43</v>
      </c>
      <c r="F11" s="23">
        <f>COUNTIF(WhatToBring[Assigned To],"&lt;="&amp;WhatToBring[Assigned To])</f>
        <v>12</v>
      </c>
      <c r="G11" s="32" t="str">
        <f>IFERROR(IF(LEN(WhatToBring[Assigned To])&gt;0,IF(VLOOKUP(WhatToBring[[#This Row],[Assigned To]],GuestList[],5,FALSE)="No",1,""),""),"")</f>
        <v/>
      </c>
    </row>
    <row r="12" spans="1:7" ht="30" customHeight="1" x14ac:dyDescent="0.25">
      <c r="B12" s="9" t="s">
        <v>84</v>
      </c>
      <c r="C12" s="27">
        <v>0</v>
      </c>
      <c r="D12" s="9" t="s">
        <v>43</v>
      </c>
      <c r="E12" t="s">
        <v>65</v>
      </c>
      <c r="F12" s="23">
        <f>COUNTIF(WhatToBring[Assigned To],"&lt;="&amp;WhatToBring[Assigned To])</f>
        <v>12</v>
      </c>
      <c r="G12" s="32" t="str">
        <f>IFERROR(IF(LEN(WhatToBring[Assigned To])&gt;0,IF(VLOOKUP(WhatToBring[[#This Row],[Assigned To]],GuestList[],5,FALSE)="No",1,""),""),"")</f>
        <v/>
      </c>
    </row>
    <row r="13" spans="1:7" ht="30" customHeight="1" x14ac:dyDescent="0.25">
      <c r="B13" s="9" t="s">
        <v>86</v>
      </c>
      <c r="C13" s="27">
        <v>15</v>
      </c>
      <c r="D13" s="9" t="s">
        <v>43</v>
      </c>
      <c r="F13" s="23">
        <f>COUNTIF(WhatToBring[Assigned To],"&lt;="&amp;WhatToBring[Assigned To])</f>
        <v>12</v>
      </c>
      <c r="G13" s="32" t="str">
        <f>IFERROR(IF(LEN(WhatToBring[Assigned To])&gt;0,IF(VLOOKUP(WhatToBring[[#This Row],[Assigned To]],GuestList[],5,FALSE)="No",1,""),""),"")</f>
        <v/>
      </c>
    </row>
    <row r="14" spans="1:7" ht="30" customHeight="1" x14ac:dyDescent="0.25">
      <c r="B14" s="9" t="s">
        <v>85</v>
      </c>
      <c r="C14" s="27">
        <v>4</v>
      </c>
      <c r="D14" s="9" t="s">
        <v>43</v>
      </c>
      <c r="F14" s="23">
        <f>COUNTIF(WhatToBring[Assigned To],"&lt;="&amp;WhatToBring[Assigned To])</f>
        <v>12</v>
      </c>
      <c r="G14" s="32" t="str">
        <f>IFERROR(IF(LEN(WhatToBring[Assigned To])&gt;0,IF(VLOOKUP(WhatToBring[[#This Row],[Assigned To]],GuestList[],5,FALSE)="No",1,""),""),"")</f>
        <v/>
      </c>
    </row>
    <row r="15" spans="1:7" ht="30" customHeight="1" x14ac:dyDescent="0.25">
      <c r="B15" s="9" t="s">
        <v>11</v>
      </c>
      <c r="C15" s="27">
        <v>12</v>
      </c>
      <c r="D15" s="9" t="s">
        <v>40</v>
      </c>
      <c r="E15" t="s">
        <v>27</v>
      </c>
      <c r="F15" s="23">
        <f>COUNTIF(WhatToBring[Assigned To],"&lt;="&amp;WhatToBring[Assigned To])</f>
        <v>6</v>
      </c>
      <c r="G15" s="32" t="str">
        <f>IFERROR(IF(LEN(WhatToBring[Assigned To])&gt;0,IF(VLOOKUP(WhatToBring[[#This Row],[Assigned To]],GuestList[],5,FALSE)="No",1,""),""),"")</f>
        <v/>
      </c>
    </row>
    <row r="16" spans="1:7" ht="30" customHeight="1" thickBot="1" x14ac:dyDescent="0.3">
      <c r="B16" s="9" t="s">
        <v>13</v>
      </c>
      <c r="C16" s="27">
        <v>15</v>
      </c>
      <c r="D16" s="9" t="s">
        <v>40</v>
      </c>
      <c r="E16" t="s">
        <v>33</v>
      </c>
      <c r="F16" s="23">
        <f>COUNTIF(WhatToBring[Assigned To],"&lt;="&amp;WhatToBring[Assigned To])</f>
        <v>6</v>
      </c>
      <c r="G16" s="32" t="str">
        <f>IFERROR(IF(LEN(WhatToBring[Assigned To])&gt;0,IF(VLOOKUP(WhatToBring[[#This Row],[Assigned To]],GuestList[],5,FALSE)="No",1,""),""),"")</f>
        <v/>
      </c>
    </row>
    <row r="17" spans="2:7" ht="30" customHeight="1" thickTop="1" x14ac:dyDescent="0.25">
      <c r="B17" s="30" t="s">
        <v>0</v>
      </c>
      <c r="C17" s="31">
        <f>SUBTOTAL(109,WhatToBring[Total Cost])</f>
        <v>170</v>
      </c>
      <c r="F17" s="22"/>
      <c r="G17" s="37"/>
    </row>
  </sheetData>
  <dataValidations count="8">
    <dataValidation allowBlank="1" showInputMessage="1" showErrorMessage="1" prompt="Track items to bring and their costs in this worksheet. Enter items, cost and assign a person from the Guest List in What to Bring table" sqref="A1" xr:uid="{00000000-0002-0000-0300-000000000000}"/>
    <dataValidation allowBlank="1" showInputMessage="1" showErrorMessage="1" prompt="Title of this worksheet is in this cell" sqref="B1" xr:uid="{00000000-0002-0000-0300-000001000000}"/>
    <dataValidation allowBlank="1" showInputMessage="1" showErrorMessage="1" prompt="Enter Item in this column under this heading. Use heading filters to find specific entries" sqref="B2" xr:uid="{00000000-0002-0000-0300-000002000000}"/>
    <dataValidation allowBlank="1" showInputMessage="1" showErrorMessage="1" prompt="Enter Total Cost of Item in column at left, in this column under this heading" sqref="C2" xr:uid="{00000000-0002-0000-0300-000003000000}"/>
    <dataValidation allowBlank="1" showInputMessage="1" showErrorMessage="1" prompt="Select Assigned To in this column under this heading. Guest must be in the Guest List to appear here. Press ALT+DOWN ARROW for options, then DOWN ARROW and ENTER to make selection" sqref="D2" xr:uid="{00000000-0002-0000-0300-000004000000}"/>
    <dataValidation allowBlank="1" showInputMessage="1" showErrorMessage="1" prompt="Enter Notes in this column under this heading" sqref="E2" xr:uid="{00000000-0002-0000-0300-000005000000}"/>
    <dataValidation allowBlank="1" showInputMessage="1" showErrorMessage="1" prompt="Warning appears automatically in this column under this heading when a person is assigned an item but they are marked as Not Attending in the Guest List RSVP column" sqref="G2" xr:uid="{00000000-0002-0000-0300-000006000000}"/>
    <dataValidation type="list" errorStyle="warning" allowBlank="1" showInputMessage="1" showErrorMessage="1" error="Select Guest from the list or add them to the Guest List worksheet to appear here. Select CANCEL, then press ALT+DOWN ARROW for options, then DOWN ARROW and ENTER to make selection" sqref="D3:D16" xr:uid="{00000000-0002-0000-0300-000007000000}">
      <formula1>INDIRECT("GuestList[Name]")</formula1>
    </dataValidation>
  </dataValidations>
  <printOptions horizontalCentered="1"/>
  <pageMargins left="0.7" right="0.7" top="0.75" bottom="0.75" header="0.3" footer="0.3"/>
  <pageSetup scale="82"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1" id="{67500E7A-39BB-4002-96E9-65C8E5A8B44E}">
            <x14:iconSet custom="1">
              <x14:cfvo type="percent">
                <xm:f>0</xm:f>
              </x14:cfvo>
              <x14:cfvo type="num" gte="0">
                <xm:f>0</xm:f>
              </x14:cfvo>
              <x14:cfvo type="num">
                <xm:f>1</xm:f>
              </x14:cfvo>
              <x14:cfIcon iconSet="NoIcons" iconId="0"/>
              <x14:cfIcon iconSet="NoIcons" iconId="0"/>
              <x14:cfIcon iconSet="3Symbols2" iconId="0"/>
            </x14:iconSet>
          </x14:cfRule>
          <xm:sqref>G3:G16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VSO_x0020_item_x0020_id xmlns="40262f94-9f35-4ac3-9a90-690165a166b7" xsi:nil="true"/>
    <Assetid_x0020_ xmlns="40262f94-9f35-4ac3-9a90-690165a166b7" xsi:nil="true"/>
    <Item_x0020_Details xmlns="40262f94-9f35-4ac3-9a90-690165a166b7" xsi:nil="true"/>
    <Template_x0020_details xmlns="40262f94-9f35-4ac3-9a90-690165a166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3F7D94069FF64A86F7DFF56D60E3BE" ma:contentTypeVersion="6" ma:contentTypeDescription="Create a new document." ma:contentTypeScope="" ma:versionID="31d92cf942c19623f8ea37c5ae89e9e4">
  <xsd:schema xmlns:xsd="http://www.w3.org/2001/XMLSchema" xmlns:xs="http://www.w3.org/2001/XMLSchema" xmlns:p="http://schemas.microsoft.com/office/2006/metadata/properties" xmlns:ns2="a4f35948-e619-41b3-aa29-22878b09cfd2" xmlns:ns3="40262f94-9f35-4ac3-9a90-690165a166b7" targetNamespace="http://schemas.microsoft.com/office/2006/metadata/properties" ma:root="true" ma:fieldsID="5ae4c53a902569674f13d354e575c07c" ns2:_="" ns3:_="">
    <xsd:import namespace="a4f35948-e619-41b3-aa29-22878b09cfd2"/>
    <xsd:import namespace="40262f94-9f35-4ac3-9a90-690165a166b7"/>
    <xsd:element name="properties">
      <xsd:complexType>
        <xsd:sequence>
          <xsd:element name="documentManagement">
            <xsd:complexType>
              <xsd:all>
                <xsd:element ref="ns2:SharedWithUsers" minOccurs="0"/>
                <xsd:element ref="ns2:SharedWithDetails" minOccurs="0"/>
                <xsd:element ref="ns3:VSO_x0020_item_x0020_id" minOccurs="0"/>
                <xsd:element ref="ns3:Item_x0020_Details" minOccurs="0"/>
                <xsd:element ref="ns3:Template_x0020_details" minOccurs="0"/>
                <xsd:element ref="ns3:Assetid_x002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f35948-e619-41b3-aa29-22878b09cfd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0262f94-9f35-4ac3-9a90-690165a166b7" elementFormDefault="qualified">
    <xsd:import namespace="http://schemas.microsoft.com/office/2006/documentManagement/types"/>
    <xsd:import namespace="http://schemas.microsoft.com/office/infopath/2007/PartnerControls"/>
    <xsd:element name="VSO_x0020_item_x0020_id" ma:index="10" nillable="true" ma:displayName="VSO item id" ma:description="Please add the bug number to refer to VSO items." ma:internalName="VSO_x0020_item_x0020_id">
      <xsd:simpleType>
        <xsd:restriction base="dms:Text">
          <xsd:maxLength value="255"/>
        </xsd:restriction>
      </xsd:simpleType>
    </xsd:element>
    <xsd:element name="Item_x0020_Details" ma:index="11" nillable="true" ma:displayName="Item Details" ma:internalName="Item_x0020_Details">
      <xsd:simpleType>
        <xsd:restriction base="dms:Note">
          <xsd:maxLength value="255"/>
        </xsd:restriction>
      </xsd:simpleType>
    </xsd:element>
    <xsd:element name="Template_x0020_details" ma:index="12" nillable="true" ma:displayName="Template details" ma:internalName="Template_x0020_details">
      <xsd:simpleType>
        <xsd:restriction base="dms:Text"/>
      </xsd:simpleType>
    </xsd:element>
    <xsd:element name="Assetid_x0020_" ma:index="13" nillable="true" ma:displayName="Assetid " ma:internalName="Assetid_x0020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7E4CE1-0D32-4138-89CD-D7C4803962F2}">
  <ds:schemaRefs>
    <ds:schemaRef ds:uri="http://purl.org/dc/elements/1.1/"/>
    <ds:schemaRef ds:uri="http://schemas.openxmlformats.org/package/2006/metadata/core-properties"/>
    <ds:schemaRef ds:uri="http://purl.org/dc/terms/"/>
    <ds:schemaRef ds:uri="a4f35948-e619-41b3-aa29-22878b09cfd2"/>
    <ds:schemaRef ds:uri="http://schemas.microsoft.com/office/infopath/2007/PartnerControls"/>
    <ds:schemaRef ds:uri="http://schemas.microsoft.com/office/2006/documentManagement/types"/>
    <ds:schemaRef ds:uri="http://schemas.microsoft.com/office/2006/metadata/properties"/>
    <ds:schemaRef ds:uri="40262f94-9f35-4ac3-9a90-690165a166b7"/>
    <ds:schemaRef ds:uri="http://www.w3.org/XML/1998/namespace"/>
    <ds:schemaRef ds:uri="http://purl.org/dc/dcmitype/"/>
  </ds:schemaRefs>
</ds:datastoreItem>
</file>

<file path=customXml/itemProps2.xml><?xml version="1.0" encoding="utf-8"?>
<ds:datastoreItem xmlns:ds="http://schemas.openxmlformats.org/officeDocument/2006/customXml" ds:itemID="{2F6B2218-7FA8-46BE-A4F4-E405671F60D2}">
  <ds:schemaRefs>
    <ds:schemaRef ds:uri="http://schemas.microsoft.com/sharepoint/v3/contenttype/forms"/>
  </ds:schemaRefs>
</ds:datastoreItem>
</file>

<file path=customXml/itemProps3.xml><?xml version="1.0" encoding="utf-8"?>
<ds:datastoreItem xmlns:ds="http://schemas.openxmlformats.org/officeDocument/2006/customXml" ds:itemID="{0BAEAE1B-0F58-40D9-A393-12264F88BC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f35948-e619-41b3-aa29-22878b09cfd2"/>
    <ds:schemaRef ds:uri="40262f94-9f35-4ac3-9a90-690165a166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13</vt:i4>
      </vt:variant>
    </vt:vector>
  </HeadingPairs>
  <TitlesOfParts>
    <vt:vector size="17" baseType="lpstr">
      <vt:lpstr>Overview</vt:lpstr>
      <vt:lpstr>Guest List</vt:lpstr>
      <vt:lpstr>DataAnalysis</vt:lpstr>
      <vt:lpstr>What to Bring</vt:lpstr>
      <vt:lpstr>ColumnTitle3</vt:lpstr>
      <vt:lpstr>ColumnTitleRegion1..B5</vt:lpstr>
      <vt:lpstr>ColumnTitleRegion2..B7</vt:lpstr>
      <vt:lpstr>ColumnTitleRegion3..B9</vt:lpstr>
      <vt:lpstr>ColumnTitleRegion4..B11</vt:lpstr>
      <vt:lpstr>ColumnTitleRegion5..B13</vt:lpstr>
      <vt:lpstr>last_entry</vt:lpstr>
      <vt:lpstr>PER_PERSON_BUDGET</vt:lpstr>
      <vt:lpstr>'Guest List'!Print_Titles</vt:lpstr>
      <vt:lpstr>'What to Bring'!Print_Titles</vt:lpstr>
      <vt:lpstr>start_row</vt:lpstr>
      <vt:lpstr>Title1</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2018-04-06T13:50:54Z</cp:lastPrinted>
  <dcterms:created xsi:type="dcterms:W3CDTF">2017-07-19T23:28:08Z</dcterms:created>
  <dcterms:modified xsi:type="dcterms:W3CDTF">2018-04-06T13:51:22Z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0x010100AA3F7D94069FF64A86F7DFF56D60E3BE</vt:lpwstr>
  </property>
</Properties>
</file>